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ebt\Nouran Youssef\word &amp; Excell Documents for the Web Site\Converter to the Website\Government Bills and Bonds\"/>
    </mc:Choice>
  </mc:AlternateContent>
  <xr:revisionPtr revIDLastSave="0" documentId="8_{A43B1DF1-AC5C-443D-8A86-197A299396BC}" xr6:coauthVersionLast="47" xr6:coauthVersionMax="47" xr10:uidLastSave="{00000000-0000-0000-0000-000000000000}"/>
  <bookViews>
    <workbookView xWindow="-120" yWindow="-120" windowWidth="29040" windowHeight="15840" xr2:uid="{384DCB8B-C1BB-4289-AE99-592CEF5BF20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57" i="1" l="1"/>
  <c r="J56" i="1"/>
  <c r="F55" i="1"/>
  <c r="J55" i="1" s="1"/>
  <c r="J54" i="1"/>
  <c r="F53" i="1"/>
  <c r="J53" i="1" s="1"/>
  <c r="J52" i="1"/>
  <c r="F51" i="1"/>
  <c r="J51" i="1" s="1"/>
  <c r="F50" i="1"/>
  <c r="J50" i="1" s="1"/>
  <c r="F49" i="1"/>
  <c r="J49" i="1" s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J35" i="1"/>
  <c r="J34" i="1"/>
  <c r="J33" i="1"/>
  <c r="J32" i="1"/>
  <c r="G32" i="1"/>
  <c r="J31" i="1"/>
  <c r="G30" i="1"/>
  <c r="F30" i="1"/>
  <c r="J30" i="1" s="1"/>
  <c r="H29" i="1"/>
  <c r="J29" i="1" s="1"/>
  <c r="J28" i="1"/>
  <c r="H28" i="1"/>
  <c r="G28" i="1"/>
  <c r="F28" i="1"/>
  <c r="F27" i="1"/>
  <c r="J27" i="1" s="1"/>
  <c r="J26" i="1"/>
  <c r="H26" i="1"/>
  <c r="J25" i="1"/>
  <c r="J24" i="1"/>
  <c r="H23" i="1"/>
  <c r="F23" i="1"/>
  <c r="J23" i="1" s="1"/>
  <c r="H22" i="1"/>
  <c r="G22" i="1"/>
  <c r="J22" i="1" s="1"/>
  <c r="F21" i="1"/>
  <c r="F58" i="1" s="1"/>
  <c r="J20" i="1"/>
  <c r="J19" i="1"/>
  <c r="H19" i="1"/>
  <c r="E19" i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J18" i="1"/>
  <c r="E18" i="1"/>
  <c r="G17" i="1"/>
  <c r="J17" i="1" s="1"/>
  <c r="J16" i="1"/>
  <c r="J15" i="1"/>
  <c r="I15" i="1"/>
  <c r="H15" i="1"/>
  <c r="I14" i="1"/>
  <c r="I58" i="1" s="1"/>
  <c r="G14" i="1"/>
  <c r="J14" i="1" s="1"/>
  <c r="J13" i="1"/>
  <c r="J12" i="1"/>
  <c r="J11" i="1"/>
  <c r="J10" i="1"/>
  <c r="J9" i="1"/>
  <c r="H9" i="1"/>
  <c r="J8" i="1"/>
  <c r="H8" i="1"/>
  <c r="J7" i="1"/>
  <c r="H6" i="1"/>
  <c r="H58" i="1" s="1"/>
  <c r="J5" i="1"/>
  <c r="J21" i="1" l="1"/>
  <c r="G58" i="1"/>
  <c r="J6" i="1"/>
  <c r="J58" i="1" s="1"/>
</calcChain>
</file>

<file path=xl/sharedStrings.xml><?xml version="1.0" encoding="utf-8"?>
<sst xmlns="http://schemas.openxmlformats.org/spreadsheetml/2006/main" count="110" uniqueCount="58">
  <si>
    <t>Government T-Bills Outstanding as at 30 April 2023</t>
  </si>
  <si>
    <t>ISIN Code</t>
  </si>
  <si>
    <t>Maturity Date</t>
  </si>
  <si>
    <t>364 Day</t>
  </si>
  <si>
    <t>273 Day</t>
  </si>
  <si>
    <t>182 Day</t>
  </si>
  <si>
    <t>91 Day</t>
  </si>
  <si>
    <t>Total</t>
  </si>
  <si>
    <t>EGT9980</t>
  </si>
  <si>
    <t>25N10</t>
  </si>
  <si>
    <t>95N15</t>
  </si>
  <si>
    <t>G5N12</t>
  </si>
  <si>
    <t>N5N18</t>
  </si>
  <si>
    <t>Y5N15</t>
  </si>
  <si>
    <t>66N10</t>
  </si>
  <si>
    <t>D6N18</t>
  </si>
  <si>
    <t>K6N13</t>
  </si>
  <si>
    <t>R6N18</t>
  </si>
  <si>
    <t>47N14</t>
  </si>
  <si>
    <t>B7N11</t>
  </si>
  <si>
    <t>I7N16</t>
  </si>
  <si>
    <t>P7N11</t>
  </si>
  <si>
    <t>18N19</t>
  </si>
  <si>
    <t>88N14</t>
  </si>
  <si>
    <t>F8N11</t>
  </si>
  <si>
    <t>M8N17</t>
  </si>
  <si>
    <t>T8N12</t>
  </si>
  <si>
    <t>59N19</t>
  </si>
  <si>
    <t>C9N17</t>
  </si>
  <si>
    <t>J9N12</t>
  </si>
  <si>
    <t>Q9N17</t>
  </si>
  <si>
    <t>3AN16</t>
  </si>
  <si>
    <t>AAN15</t>
  </si>
  <si>
    <t>HAN18</t>
  </si>
  <si>
    <t>OAN19</t>
  </si>
  <si>
    <t>VAN10</t>
  </si>
  <si>
    <t>7BN11</t>
  </si>
  <si>
    <t>EBN10</t>
  </si>
  <si>
    <t>LBN11</t>
  </si>
  <si>
    <t>SBN14</t>
  </si>
  <si>
    <t>5CN12</t>
  </si>
  <si>
    <t>CCN11</t>
  </si>
  <si>
    <t>JCN14</t>
  </si>
  <si>
    <t>QCN15</t>
  </si>
  <si>
    <t>21O13</t>
  </si>
  <si>
    <t>91O18</t>
  </si>
  <si>
    <t>G1O15</t>
  </si>
  <si>
    <t>N1O11</t>
  </si>
  <si>
    <t>Y1O18</t>
  </si>
  <si>
    <t>62O13</t>
  </si>
  <si>
    <t>D2O11</t>
  </si>
  <si>
    <t>K2O16</t>
  </si>
  <si>
    <t>R2O11</t>
  </si>
  <si>
    <t>53O14</t>
  </si>
  <si>
    <t>C3O12</t>
  </si>
  <si>
    <t>J3O17</t>
  </si>
  <si>
    <t>Q3O12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</si>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</sst>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7" x14ac:knownFonts="1">
    <font>
      <sz val="11"/>
      <color theme="1"/>
      <name val="Calibri"/>
      <family val="2"/>
      <scheme val="minor"/>
    </font>
    <font>
      <b/>
      <sz val="18"/>
      <color theme="4" tint="-0.249977111117893"/>
      <name val="Calibri"/>
      <family val="2"/>
    </font>
    <font>
      <b/>
      <sz val="11"/>
      <color theme="0"/>
      <name val="Calibri"/>
      <family val="2"/>
    </font>
    <font>
      <b/>
      <sz val="10"/>
      <name val="Arial"/>
      <family val="2"/>
    </font>
    <font>
      <b/>
      <sz val="11"/>
      <color theme="4" tint="-0.499984740745262"/>
      <name val="Calibri"/>
      <family val="2"/>
      <scheme val="minor"/>
    </font>
    <font>
      <sz val="12"/>
      <name val="Arial"/>
      <family val="2"/>
    </font>
    <font>
      <b/>
      <sz val="12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theme="0"/>
      </bottom>
      <diagonal/>
    </border>
    <border>
      <left/>
      <right style="thin">
        <color theme="0"/>
      </right>
      <top/>
      <bottom style="thick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0" borderId="0" xfId="0" applyFont="1"/>
    <xf numFmtId="0" fontId="4" fillId="3" borderId="3" xfId="0" applyFont="1" applyFill="1" applyBorder="1" applyAlignment="1">
      <alignment horizontal="center" vertical="center"/>
    </xf>
    <xf numFmtId="164" fontId="4" fillId="3" borderId="4" xfId="0" applyNumberFormat="1" applyFont="1" applyFill="1" applyBorder="1" applyAlignment="1">
      <alignment horizontal="center" vertical="center"/>
    </xf>
    <xf numFmtId="3" fontId="4" fillId="3" borderId="4" xfId="0" applyNumberFormat="1" applyFont="1" applyFill="1" applyBorder="1" applyAlignment="1">
      <alignment horizontal="center" vertical="center"/>
    </xf>
    <xf numFmtId="0" fontId="5" fillId="0" borderId="0" xfId="0" applyFont="1"/>
    <xf numFmtId="0" fontId="4" fillId="4" borderId="3" xfId="0" applyFont="1" applyFill="1" applyBorder="1" applyAlignment="1">
      <alignment horizontal="center" vertical="center"/>
    </xf>
    <xf numFmtId="164" fontId="4" fillId="4" borderId="4" xfId="0" applyNumberFormat="1" applyFont="1" applyFill="1" applyBorder="1" applyAlignment="1">
      <alignment horizontal="center" vertical="center"/>
    </xf>
    <xf numFmtId="3" fontId="4" fillId="4" borderId="4" xfId="0" applyNumberFormat="1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3" fontId="6" fillId="5" borderId="8" xfId="0" applyNumberFormat="1" applyFont="1" applyFill="1" applyBorder="1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485775</xdr:colOff>
      <xdr:row>3</xdr:row>
      <xdr:rowOff>0</xdr:rowOff>
    </xdr:to>
    <xdr:pic>
      <xdr:nvPicPr>
        <xdr:cNvPr id="2" name="Picture 1" descr="final logo elmalya2005">
          <a:extLst>
            <a:ext uri="{FF2B5EF4-FFF2-40B4-BE49-F238E27FC236}">
              <a16:creationId xmlns:a16="http://schemas.microsoft.com/office/drawing/2014/main" id="{85A97F52-CAAF-4143-93E0-1A2DDE7562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19200" y="0"/>
          <a:ext cx="1219200" cy="7048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D0427-6EEB-4D40-BCB4-E35038C7217B}">
  <dimension ref="C1:M69"/>
  <sheetViews>
    <sheetView tabSelected="1" workbookViewId="0">
      <selection sqref="A1:XFD1048576"/>
    </sheetView>
  </sheetViews>
  <sheetFormatPr defaultRowHeight="15" x14ac:dyDescent="0.25"/>
  <cols>
    <col min="3" max="3" width="11" bestFit="1" customWidth="1"/>
    <col min="4" max="4" width="10" style="18" bestFit="1" customWidth="1"/>
    <col min="5" max="5" width="13.42578125" style="19" bestFit="1" customWidth="1"/>
    <col min="6" max="6" width="18.7109375" style="19" bestFit="1" customWidth="1"/>
    <col min="7" max="10" width="20.5703125" style="19" bestFit="1" customWidth="1"/>
  </cols>
  <sheetData>
    <row r="1" spans="3:10" ht="15" customHeight="1" x14ac:dyDescent="0.25">
      <c r="C1" s="1" t="s">
        <v>0</v>
      </c>
      <c r="D1" s="1"/>
      <c r="E1" s="1"/>
      <c r="F1" s="1"/>
      <c r="G1" s="1"/>
      <c r="H1" s="1"/>
      <c r="I1" s="1"/>
      <c r="J1" s="1"/>
    </row>
    <row r="2" spans="3:10" ht="15" customHeight="1" x14ac:dyDescent="0.25">
      <c r="C2" s="1"/>
      <c r="D2" s="1"/>
      <c r="E2" s="1"/>
      <c r="F2" s="1"/>
      <c r="G2" s="1"/>
      <c r="H2" s="1"/>
      <c r="I2" s="1"/>
      <c r="J2" s="1"/>
    </row>
    <row r="3" spans="3:10" ht="25.5" customHeight="1" x14ac:dyDescent="0.25">
      <c r="C3" s="1"/>
      <c r="D3" s="1"/>
      <c r="E3" s="1"/>
      <c r="F3" s="1"/>
      <c r="G3" s="1"/>
      <c r="H3" s="1"/>
      <c r="I3" s="1"/>
      <c r="J3" s="1"/>
    </row>
    <row r="4" spans="3:10" s="5" customFormat="1" ht="15.75" thickBot="1" x14ac:dyDescent="0.25">
      <c r="C4" s="2" t="s">
        <v>1</v>
      </c>
      <c r="D4" s="3"/>
      <c r="E4" s="4" t="s">
        <v>2</v>
      </c>
      <c r="F4" s="4" t="s">
        <v>3</v>
      </c>
      <c r="G4" s="4" t="s">
        <v>4</v>
      </c>
      <c r="H4" s="4" t="s">
        <v>5</v>
      </c>
      <c r="I4" s="4" t="s">
        <v>6</v>
      </c>
      <c r="J4" s="4" t="s">
        <v>7</v>
      </c>
    </row>
    <row r="5" spans="3:10" s="9" customFormat="1" ht="15.75" thickTop="1" x14ac:dyDescent="0.2">
      <c r="C5" s="6" t="s">
        <v>8</v>
      </c>
      <c r="D5" s="6" t="s">
        <v>9</v>
      </c>
      <c r="E5" s="7">
        <v>45048</v>
      </c>
      <c r="F5" s="8">
        <v>62850000</v>
      </c>
      <c r="G5" s="8">
        <v>5850000</v>
      </c>
      <c r="H5" s="8">
        <v>259825000</v>
      </c>
      <c r="I5" s="8">
        <v>15371225000</v>
      </c>
      <c r="J5" s="8">
        <f t="shared" ref="J5:J57" si="0">SUM(F5:I5)</f>
        <v>15699750000</v>
      </c>
    </row>
    <row r="6" spans="3:10" s="9" customFormat="1" x14ac:dyDescent="0.2">
      <c r="C6" s="10" t="s">
        <v>8</v>
      </c>
      <c r="D6" s="10" t="s">
        <v>10</v>
      </c>
      <c r="E6" s="11">
        <v>45055</v>
      </c>
      <c r="F6" s="12">
        <v>107950000</v>
      </c>
      <c r="G6" s="12">
        <v>0</v>
      </c>
      <c r="H6" s="12">
        <f>4500000000+8000000000</f>
        <v>12500000000</v>
      </c>
      <c r="I6" s="12">
        <v>38303150000</v>
      </c>
      <c r="J6" s="12">
        <f t="shared" si="0"/>
        <v>50911100000</v>
      </c>
    </row>
    <row r="7" spans="3:10" s="9" customFormat="1" x14ac:dyDescent="0.2">
      <c r="C7" s="6" t="s">
        <v>8</v>
      </c>
      <c r="D7" s="6" t="s">
        <v>11</v>
      </c>
      <c r="E7" s="7">
        <v>45062</v>
      </c>
      <c r="F7" s="8">
        <v>386975000</v>
      </c>
      <c r="G7" s="8">
        <v>14100000</v>
      </c>
      <c r="H7" s="8">
        <v>12218500000</v>
      </c>
      <c r="I7" s="8">
        <v>29820975000</v>
      </c>
      <c r="J7" s="8">
        <f t="shared" si="0"/>
        <v>42440550000</v>
      </c>
    </row>
    <row r="8" spans="3:10" s="9" customFormat="1" x14ac:dyDescent="0.2">
      <c r="C8" s="10" t="s">
        <v>8</v>
      </c>
      <c r="D8" s="10" t="s">
        <v>12</v>
      </c>
      <c r="E8" s="11">
        <v>45069</v>
      </c>
      <c r="F8" s="12">
        <v>468050000</v>
      </c>
      <c r="G8" s="12">
        <v>111250000</v>
      </c>
      <c r="H8" s="12">
        <f>23075950000+4000000000+3000000000</f>
        <v>30075950000</v>
      </c>
      <c r="I8" s="12">
        <v>13500000000</v>
      </c>
      <c r="J8" s="12">
        <f t="shared" si="0"/>
        <v>44155250000</v>
      </c>
    </row>
    <row r="9" spans="3:10" s="9" customFormat="1" x14ac:dyDescent="0.2">
      <c r="C9" s="6" t="s">
        <v>8</v>
      </c>
      <c r="D9" s="6" t="s">
        <v>13</v>
      </c>
      <c r="E9" s="7">
        <v>45076</v>
      </c>
      <c r="F9" s="8">
        <v>1372650000</v>
      </c>
      <c r="G9" s="8">
        <v>70825000</v>
      </c>
      <c r="H9" s="8">
        <f>29897300000+2000000000+2500000000+3000000000+500000000</f>
        <v>37897300000</v>
      </c>
      <c r="I9" s="8">
        <v>56518775000</v>
      </c>
      <c r="J9" s="8">
        <f t="shared" si="0"/>
        <v>95859550000</v>
      </c>
    </row>
    <row r="10" spans="3:10" s="9" customFormat="1" x14ac:dyDescent="0.2">
      <c r="C10" s="10" t="s">
        <v>8</v>
      </c>
      <c r="D10" s="10" t="s">
        <v>14</v>
      </c>
      <c r="E10" s="11">
        <v>45083</v>
      </c>
      <c r="F10" s="12">
        <v>3467250000</v>
      </c>
      <c r="G10" s="12">
        <v>8120050000</v>
      </c>
      <c r="H10" s="12">
        <v>43122500000</v>
      </c>
      <c r="I10" s="12">
        <v>18099475000</v>
      </c>
      <c r="J10" s="12">
        <f t="shared" si="0"/>
        <v>72809275000</v>
      </c>
    </row>
    <row r="11" spans="3:10" s="9" customFormat="1" x14ac:dyDescent="0.2">
      <c r="C11" s="6" t="s">
        <v>8</v>
      </c>
      <c r="D11" s="6" t="s">
        <v>15</v>
      </c>
      <c r="E11" s="7">
        <v>45090</v>
      </c>
      <c r="F11" s="8">
        <v>1244225000</v>
      </c>
      <c r="G11" s="8">
        <v>13039675000</v>
      </c>
      <c r="H11" s="8">
        <v>4956825000</v>
      </c>
      <c r="I11" s="8">
        <v>16167175000</v>
      </c>
      <c r="J11" s="8">
        <f t="shared" si="0"/>
        <v>35407900000</v>
      </c>
    </row>
    <row r="12" spans="3:10" s="9" customFormat="1" x14ac:dyDescent="0.2">
      <c r="C12" s="10" t="s">
        <v>8</v>
      </c>
      <c r="D12" s="10" t="s">
        <v>16</v>
      </c>
      <c r="E12" s="11">
        <v>45097</v>
      </c>
      <c r="F12" s="12">
        <v>804475000</v>
      </c>
      <c r="G12" s="12">
        <v>6375800000</v>
      </c>
      <c r="H12" s="12">
        <v>625425000</v>
      </c>
      <c r="I12" s="12">
        <v>14852425000</v>
      </c>
      <c r="J12" s="12">
        <f t="shared" si="0"/>
        <v>22658125000</v>
      </c>
    </row>
    <row r="13" spans="3:10" s="9" customFormat="1" x14ac:dyDescent="0.2">
      <c r="C13" s="6" t="s">
        <v>8</v>
      </c>
      <c r="D13" s="6" t="s">
        <v>17</v>
      </c>
      <c r="E13" s="7">
        <v>45104</v>
      </c>
      <c r="F13" s="8">
        <v>764375000</v>
      </c>
      <c r="G13" s="8">
        <v>4650000</v>
      </c>
      <c r="H13" s="8">
        <v>106700000</v>
      </c>
      <c r="I13" s="8">
        <v>2019825000</v>
      </c>
      <c r="J13" s="8">
        <f t="shared" si="0"/>
        <v>2895550000</v>
      </c>
    </row>
    <row r="14" spans="3:10" s="9" customFormat="1" x14ac:dyDescent="0.2">
      <c r="C14" s="10" t="s">
        <v>8</v>
      </c>
      <c r="D14" s="10" t="s">
        <v>18</v>
      </c>
      <c r="E14" s="11">
        <v>45111</v>
      </c>
      <c r="F14" s="12">
        <v>1034875000</v>
      </c>
      <c r="G14" s="12">
        <f>4076750000+3000000000</f>
        <v>7076750000</v>
      </c>
      <c r="H14" s="12">
        <v>249300000</v>
      </c>
      <c r="I14" s="12">
        <f>324050000+1550000000</f>
        <v>1874050000</v>
      </c>
      <c r="J14" s="12">
        <f t="shared" si="0"/>
        <v>10234975000</v>
      </c>
    </row>
    <row r="15" spans="3:10" s="9" customFormat="1" x14ac:dyDescent="0.2">
      <c r="C15" s="6" t="s">
        <v>8</v>
      </c>
      <c r="D15" s="6" t="s">
        <v>19</v>
      </c>
      <c r="E15" s="7">
        <v>45118</v>
      </c>
      <c r="F15" s="8">
        <v>8039525000</v>
      </c>
      <c r="G15" s="8">
        <v>8945750000</v>
      </c>
      <c r="H15" s="8">
        <f>2637675000+15000000000+5000000000</f>
        <v>22637675000</v>
      </c>
      <c r="I15" s="8">
        <f>4473250000+6000000000</f>
        <v>10473250000</v>
      </c>
      <c r="J15" s="8">
        <f t="shared" si="0"/>
        <v>50096200000</v>
      </c>
    </row>
    <row r="16" spans="3:10" s="9" customFormat="1" x14ac:dyDescent="0.2">
      <c r="C16" s="10" t="s">
        <v>8</v>
      </c>
      <c r="D16" s="10" t="s">
        <v>20</v>
      </c>
      <c r="E16" s="11">
        <v>45125</v>
      </c>
      <c r="F16" s="12">
        <v>805225000</v>
      </c>
      <c r="G16" s="12">
        <v>12888325000</v>
      </c>
      <c r="H16" s="12">
        <v>51850250000</v>
      </c>
      <c r="I16" s="12">
        <v>40598525000</v>
      </c>
      <c r="J16" s="12">
        <f t="shared" si="0"/>
        <v>106142325000</v>
      </c>
    </row>
    <row r="17" spans="3:10" s="9" customFormat="1" x14ac:dyDescent="0.2">
      <c r="C17" s="6" t="s">
        <v>8</v>
      </c>
      <c r="D17" s="6" t="s">
        <v>21</v>
      </c>
      <c r="E17" s="7">
        <v>45132</v>
      </c>
      <c r="F17" s="8">
        <v>12775825000</v>
      </c>
      <c r="G17" s="8">
        <f>6776025000+2000000000+2000000000+5000000000</f>
        <v>15776025000</v>
      </c>
      <c r="H17" s="8">
        <v>22127950000</v>
      </c>
      <c r="I17" s="8">
        <v>24914700000</v>
      </c>
      <c r="J17" s="8">
        <f t="shared" si="0"/>
        <v>75594500000</v>
      </c>
    </row>
    <row r="18" spans="3:10" s="9" customFormat="1" x14ac:dyDescent="0.2">
      <c r="C18" s="10" t="s">
        <v>8</v>
      </c>
      <c r="D18" s="10" t="s">
        <v>22</v>
      </c>
      <c r="E18" s="11">
        <f>E17+7</f>
        <v>45139</v>
      </c>
      <c r="F18" s="12">
        <v>12188225000</v>
      </c>
      <c r="G18" s="12">
        <v>2651525000</v>
      </c>
      <c r="H18" s="12">
        <v>10689600000</v>
      </c>
      <c r="I18" s="12"/>
      <c r="J18" s="12">
        <f t="shared" si="0"/>
        <v>25529350000</v>
      </c>
    </row>
    <row r="19" spans="3:10" s="9" customFormat="1" x14ac:dyDescent="0.2">
      <c r="C19" s="6" t="s">
        <v>8</v>
      </c>
      <c r="D19" s="6" t="s">
        <v>23</v>
      </c>
      <c r="E19" s="7">
        <f t="shared" ref="E19:E56" si="1">E18+7</f>
        <v>45146</v>
      </c>
      <c r="F19" s="8">
        <v>26884600000</v>
      </c>
      <c r="G19" s="8">
        <v>1897175000</v>
      </c>
      <c r="H19" s="8">
        <f>13200725000+4000000000</f>
        <v>17200725000</v>
      </c>
      <c r="I19" s="8"/>
      <c r="J19" s="8">
        <f t="shared" si="0"/>
        <v>45982500000</v>
      </c>
    </row>
    <row r="20" spans="3:10" s="9" customFormat="1" x14ac:dyDescent="0.2">
      <c r="C20" s="10" t="s">
        <v>8</v>
      </c>
      <c r="D20" s="10" t="s">
        <v>24</v>
      </c>
      <c r="E20" s="11">
        <f t="shared" si="1"/>
        <v>45153</v>
      </c>
      <c r="F20" s="12">
        <v>20428100000</v>
      </c>
      <c r="G20" s="12">
        <v>958025000</v>
      </c>
      <c r="H20" s="12">
        <v>16002025000</v>
      </c>
      <c r="I20" s="12"/>
      <c r="J20" s="12">
        <f t="shared" si="0"/>
        <v>37388150000</v>
      </c>
    </row>
    <row r="21" spans="3:10" s="9" customFormat="1" x14ac:dyDescent="0.2">
      <c r="C21" s="6" t="s">
        <v>8</v>
      </c>
      <c r="D21" s="6" t="s">
        <v>25</v>
      </c>
      <c r="E21" s="7">
        <f t="shared" si="1"/>
        <v>45160</v>
      </c>
      <c r="F21" s="8">
        <f>16199825000+2000000000</f>
        <v>18199825000</v>
      </c>
      <c r="G21" s="8">
        <v>131200000</v>
      </c>
      <c r="H21" s="8">
        <v>30031550000</v>
      </c>
      <c r="I21" s="8"/>
      <c r="J21" s="8">
        <f t="shared" si="0"/>
        <v>48362575000</v>
      </c>
    </row>
    <row r="22" spans="3:10" s="9" customFormat="1" x14ac:dyDescent="0.2">
      <c r="C22" s="10" t="s">
        <v>8</v>
      </c>
      <c r="D22" s="10" t="s">
        <v>26</v>
      </c>
      <c r="E22" s="11">
        <f t="shared" si="1"/>
        <v>45167</v>
      </c>
      <c r="F22" s="12">
        <v>16690525000</v>
      </c>
      <c r="G22" s="12">
        <f>13871050000+1000000000</f>
        <v>14871050000</v>
      </c>
      <c r="H22" s="12">
        <f>25382800000+3000000000</f>
        <v>28382800000</v>
      </c>
      <c r="I22" s="12"/>
      <c r="J22" s="12">
        <f t="shared" si="0"/>
        <v>59944375000</v>
      </c>
    </row>
    <row r="23" spans="3:10" s="9" customFormat="1" x14ac:dyDescent="0.2">
      <c r="C23" s="6" t="s">
        <v>8</v>
      </c>
      <c r="D23" s="6" t="s">
        <v>27</v>
      </c>
      <c r="E23" s="7">
        <f t="shared" si="1"/>
        <v>45174</v>
      </c>
      <c r="F23" s="8">
        <f>19188350000+2500000000</f>
        <v>21688350000</v>
      </c>
      <c r="G23" s="8">
        <v>4993200000</v>
      </c>
      <c r="H23" s="8">
        <f>21318450000+4250000000</f>
        <v>25568450000</v>
      </c>
      <c r="I23" s="8"/>
      <c r="J23" s="8">
        <f t="shared" si="0"/>
        <v>52250000000</v>
      </c>
    </row>
    <row r="24" spans="3:10" s="9" customFormat="1" x14ac:dyDescent="0.2">
      <c r="C24" s="10" t="s">
        <v>8</v>
      </c>
      <c r="D24" s="10" t="s">
        <v>28</v>
      </c>
      <c r="E24" s="11">
        <f t="shared" si="1"/>
        <v>45181</v>
      </c>
      <c r="F24" s="12">
        <v>20291150000</v>
      </c>
      <c r="G24" s="12">
        <v>189025000</v>
      </c>
      <c r="H24" s="12">
        <v>7042700000</v>
      </c>
      <c r="I24" s="12"/>
      <c r="J24" s="12">
        <f t="shared" si="0"/>
        <v>27522875000</v>
      </c>
    </row>
    <row r="25" spans="3:10" s="9" customFormat="1" x14ac:dyDescent="0.2">
      <c r="C25" s="6" t="s">
        <v>8</v>
      </c>
      <c r="D25" s="6" t="s">
        <v>29</v>
      </c>
      <c r="E25" s="7">
        <f t="shared" si="1"/>
        <v>45188</v>
      </c>
      <c r="F25" s="8">
        <v>23320450000</v>
      </c>
      <c r="G25" s="8">
        <v>1423225000</v>
      </c>
      <c r="H25" s="8">
        <v>2333325000</v>
      </c>
      <c r="I25" s="8"/>
      <c r="J25" s="8">
        <f t="shared" si="0"/>
        <v>27077000000</v>
      </c>
    </row>
    <row r="26" spans="3:10" s="9" customFormat="1" x14ac:dyDescent="0.2">
      <c r="C26" s="10" t="s">
        <v>8</v>
      </c>
      <c r="D26" s="10" t="s">
        <v>30</v>
      </c>
      <c r="E26" s="11">
        <f t="shared" si="1"/>
        <v>45195</v>
      </c>
      <c r="F26" s="12">
        <v>33194975000</v>
      </c>
      <c r="G26" s="12">
        <v>48675000</v>
      </c>
      <c r="H26" s="12">
        <f>3380950000+750000000</f>
        <v>4130950000</v>
      </c>
      <c r="I26" s="12"/>
      <c r="J26" s="12">
        <f t="shared" si="0"/>
        <v>37374600000</v>
      </c>
    </row>
    <row r="27" spans="3:10" s="9" customFormat="1" x14ac:dyDescent="0.2">
      <c r="C27" s="6" t="s">
        <v>8</v>
      </c>
      <c r="D27" s="6" t="s">
        <v>31</v>
      </c>
      <c r="E27" s="7">
        <f t="shared" si="1"/>
        <v>45202</v>
      </c>
      <c r="F27" s="8">
        <f>23583375000+40000000000+3500000000</f>
        <v>67083375000</v>
      </c>
      <c r="G27" s="8">
        <v>53550000</v>
      </c>
      <c r="H27" s="8">
        <v>1017950000</v>
      </c>
      <c r="I27" s="8"/>
      <c r="J27" s="8">
        <f t="shared" si="0"/>
        <v>68154875000</v>
      </c>
    </row>
    <row r="28" spans="3:10" s="9" customFormat="1" x14ac:dyDescent="0.2">
      <c r="C28" s="10" t="s">
        <v>8</v>
      </c>
      <c r="D28" s="10" t="s">
        <v>32</v>
      </c>
      <c r="E28" s="11">
        <f t="shared" si="1"/>
        <v>45209</v>
      </c>
      <c r="F28" s="12">
        <f>21348900000+2600000000</f>
        <v>23948900000</v>
      </c>
      <c r="G28" s="12">
        <f>135575000+1000000000</f>
        <v>1135575000</v>
      </c>
      <c r="H28" s="12">
        <f>3360825000+1000000000</f>
        <v>4360825000</v>
      </c>
      <c r="I28" s="12"/>
      <c r="J28" s="12">
        <f t="shared" si="0"/>
        <v>29445300000</v>
      </c>
    </row>
    <row r="29" spans="3:10" s="9" customFormat="1" x14ac:dyDescent="0.2">
      <c r="C29" s="6" t="s">
        <v>8</v>
      </c>
      <c r="D29" s="6" t="s">
        <v>33</v>
      </c>
      <c r="E29" s="7">
        <f t="shared" si="1"/>
        <v>45216</v>
      </c>
      <c r="F29" s="8">
        <v>4448300000</v>
      </c>
      <c r="G29" s="8">
        <v>10720375000</v>
      </c>
      <c r="H29" s="8">
        <f>5742225000+2000000000+1200000000</f>
        <v>8942225000</v>
      </c>
      <c r="I29" s="8"/>
      <c r="J29" s="8">
        <f t="shared" si="0"/>
        <v>24110900000</v>
      </c>
    </row>
    <row r="30" spans="3:10" s="9" customFormat="1" x14ac:dyDescent="0.2">
      <c r="C30" s="10" t="s">
        <v>8</v>
      </c>
      <c r="D30" s="10" t="s">
        <v>34</v>
      </c>
      <c r="E30" s="11">
        <f t="shared" si="1"/>
        <v>45223</v>
      </c>
      <c r="F30" s="12">
        <f>18419700000+3000000000+3000000000+5000000000</f>
        <v>29419700000</v>
      </c>
      <c r="G30" s="12">
        <f>14399750000+1000000000</f>
        <v>15399750000</v>
      </c>
      <c r="H30" s="12">
        <v>19286575000</v>
      </c>
      <c r="I30" s="12"/>
      <c r="J30" s="12">
        <f t="shared" si="0"/>
        <v>64106025000</v>
      </c>
    </row>
    <row r="31" spans="3:10" s="9" customFormat="1" x14ac:dyDescent="0.2">
      <c r="C31" s="6" t="s">
        <v>8</v>
      </c>
      <c r="D31" s="6" t="s">
        <v>35</v>
      </c>
      <c r="E31" s="7">
        <f t="shared" si="1"/>
        <v>45230</v>
      </c>
      <c r="F31" s="8">
        <v>526475000</v>
      </c>
      <c r="G31" s="8">
        <v>2143175000</v>
      </c>
      <c r="H31" s="8"/>
      <c r="I31" s="8"/>
      <c r="J31" s="8">
        <f t="shared" si="0"/>
        <v>2669650000</v>
      </c>
    </row>
    <row r="32" spans="3:10" s="9" customFormat="1" x14ac:dyDescent="0.2">
      <c r="C32" s="10" t="s">
        <v>8</v>
      </c>
      <c r="D32" s="10" t="s">
        <v>36</v>
      </c>
      <c r="E32" s="11">
        <f t="shared" si="1"/>
        <v>45237</v>
      </c>
      <c r="F32" s="12">
        <v>1982850000</v>
      </c>
      <c r="G32" s="12">
        <f>16788825000+10000000000</f>
        <v>26788825000</v>
      </c>
      <c r="H32" s="12"/>
      <c r="I32" s="12"/>
      <c r="J32" s="12">
        <f t="shared" si="0"/>
        <v>28771675000</v>
      </c>
    </row>
    <row r="33" spans="3:10" s="9" customFormat="1" x14ac:dyDescent="0.2">
      <c r="C33" s="6" t="s">
        <v>8</v>
      </c>
      <c r="D33" s="6" t="s">
        <v>37</v>
      </c>
      <c r="E33" s="7">
        <f t="shared" si="1"/>
        <v>45244</v>
      </c>
      <c r="F33" s="8">
        <v>2325800000</v>
      </c>
      <c r="G33" s="8">
        <v>12239050000</v>
      </c>
      <c r="H33" s="8"/>
      <c r="I33" s="8"/>
      <c r="J33" s="8">
        <f t="shared" si="0"/>
        <v>14564850000</v>
      </c>
    </row>
    <row r="34" spans="3:10" s="9" customFormat="1" x14ac:dyDescent="0.2">
      <c r="C34" s="10" t="s">
        <v>8</v>
      </c>
      <c r="D34" s="10" t="s">
        <v>38</v>
      </c>
      <c r="E34" s="11">
        <f t="shared" si="1"/>
        <v>45251</v>
      </c>
      <c r="F34" s="12">
        <v>11162350000</v>
      </c>
      <c r="G34" s="12">
        <v>16444150000</v>
      </c>
      <c r="H34" s="12"/>
      <c r="I34" s="12"/>
      <c r="J34" s="12">
        <f t="shared" si="0"/>
        <v>27606500000</v>
      </c>
    </row>
    <row r="35" spans="3:10" s="9" customFormat="1" x14ac:dyDescent="0.2">
      <c r="C35" s="6" t="s">
        <v>8</v>
      </c>
      <c r="D35" s="6" t="s">
        <v>39</v>
      </c>
      <c r="E35" s="7">
        <f t="shared" si="1"/>
        <v>45258</v>
      </c>
      <c r="F35" s="8">
        <v>23581600000</v>
      </c>
      <c r="G35" s="8">
        <v>3695400000</v>
      </c>
      <c r="H35" s="8"/>
      <c r="I35" s="8"/>
      <c r="J35" s="8">
        <f t="shared" si="0"/>
        <v>27277000000</v>
      </c>
    </row>
    <row r="36" spans="3:10" s="9" customFormat="1" x14ac:dyDescent="0.2">
      <c r="C36" s="10" t="s">
        <v>8</v>
      </c>
      <c r="D36" s="10" t="s">
        <v>40</v>
      </c>
      <c r="E36" s="11">
        <f t="shared" si="1"/>
        <v>45265</v>
      </c>
      <c r="F36" s="12">
        <v>117368400000</v>
      </c>
      <c r="G36" s="12">
        <v>9360700000</v>
      </c>
      <c r="H36" s="12"/>
      <c r="I36" s="12"/>
      <c r="J36" s="12">
        <f t="shared" si="0"/>
        <v>126729100000</v>
      </c>
    </row>
    <row r="37" spans="3:10" s="9" customFormat="1" x14ac:dyDescent="0.2">
      <c r="C37" s="6" t="s">
        <v>8</v>
      </c>
      <c r="D37" s="6" t="s">
        <v>41</v>
      </c>
      <c r="E37" s="7">
        <f t="shared" si="1"/>
        <v>45272</v>
      </c>
      <c r="F37" s="8">
        <v>6516700000</v>
      </c>
      <c r="G37" s="8">
        <v>1109350000</v>
      </c>
      <c r="H37" s="8"/>
      <c r="I37" s="8"/>
      <c r="J37" s="8">
        <f t="shared" si="0"/>
        <v>7626050000</v>
      </c>
    </row>
    <row r="38" spans="3:10" s="9" customFormat="1" x14ac:dyDescent="0.2">
      <c r="C38" s="10" t="s">
        <v>8</v>
      </c>
      <c r="D38" s="10" t="s">
        <v>42</v>
      </c>
      <c r="E38" s="11">
        <f t="shared" si="1"/>
        <v>45279</v>
      </c>
      <c r="F38" s="12">
        <v>1519825000</v>
      </c>
      <c r="G38" s="12">
        <v>2620600000</v>
      </c>
      <c r="H38" s="12"/>
      <c r="I38" s="12"/>
      <c r="J38" s="12">
        <f t="shared" si="0"/>
        <v>4140425000</v>
      </c>
    </row>
    <row r="39" spans="3:10" s="9" customFormat="1" x14ac:dyDescent="0.2">
      <c r="C39" s="6" t="s">
        <v>8</v>
      </c>
      <c r="D39" s="6" t="s">
        <v>43</v>
      </c>
      <c r="E39" s="7">
        <f t="shared" si="1"/>
        <v>45286</v>
      </c>
      <c r="F39" s="8">
        <v>3355100000</v>
      </c>
      <c r="G39" s="8">
        <v>542675000</v>
      </c>
      <c r="H39" s="8"/>
      <c r="I39" s="8"/>
      <c r="J39" s="8">
        <f t="shared" si="0"/>
        <v>3897775000</v>
      </c>
    </row>
    <row r="40" spans="3:10" s="9" customFormat="1" x14ac:dyDescent="0.2">
      <c r="C40" s="10" t="s">
        <v>8</v>
      </c>
      <c r="D40" s="10" t="s">
        <v>44</v>
      </c>
      <c r="E40" s="11">
        <f t="shared" si="1"/>
        <v>45293</v>
      </c>
      <c r="F40" s="12">
        <v>19575425000</v>
      </c>
      <c r="G40" s="12">
        <v>79375000</v>
      </c>
      <c r="H40" s="12"/>
      <c r="I40" s="12"/>
      <c r="J40" s="12">
        <f t="shared" si="0"/>
        <v>19654800000</v>
      </c>
    </row>
    <row r="41" spans="3:10" s="9" customFormat="1" x14ac:dyDescent="0.2">
      <c r="C41" s="6" t="s">
        <v>8</v>
      </c>
      <c r="D41" s="6" t="s">
        <v>45</v>
      </c>
      <c r="E41" s="7">
        <f t="shared" si="1"/>
        <v>45300</v>
      </c>
      <c r="F41" s="8">
        <v>56273825000</v>
      </c>
      <c r="G41" s="8">
        <v>5577850000</v>
      </c>
      <c r="H41" s="8"/>
      <c r="I41" s="8"/>
      <c r="J41" s="8">
        <f t="shared" si="0"/>
        <v>61851675000</v>
      </c>
    </row>
    <row r="42" spans="3:10" s="9" customFormat="1" x14ac:dyDescent="0.2">
      <c r="C42" s="10" t="s">
        <v>8</v>
      </c>
      <c r="D42" s="10" t="s">
        <v>46</v>
      </c>
      <c r="E42" s="11">
        <f t="shared" si="1"/>
        <v>45307</v>
      </c>
      <c r="F42" s="12">
        <v>82396625000</v>
      </c>
      <c r="G42" s="12">
        <v>4152175000</v>
      </c>
      <c r="H42" s="12"/>
      <c r="I42" s="12"/>
      <c r="J42" s="12">
        <f t="shared" si="0"/>
        <v>86548800000</v>
      </c>
    </row>
    <row r="43" spans="3:10" s="9" customFormat="1" x14ac:dyDescent="0.2">
      <c r="C43" s="6" t="s">
        <v>8</v>
      </c>
      <c r="D43" s="6" t="s">
        <v>47</v>
      </c>
      <c r="E43" s="7">
        <f t="shared" si="1"/>
        <v>45314</v>
      </c>
      <c r="F43" s="8">
        <v>49713450000</v>
      </c>
      <c r="G43" s="8">
        <v>1798950000</v>
      </c>
      <c r="H43" s="8"/>
      <c r="I43" s="8"/>
      <c r="J43" s="8">
        <f t="shared" si="0"/>
        <v>51512400000</v>
      </c>
    </row>
    <row r="44" spans="3:10" s="9" customFormat="1" x14ac:dyDescent="0.2">
      <c r="C44" s="10" t="s">
        <v>8</v>
      </c>
      <c r="D44" s="10" t="s">
        <v>48</v>
      </c>
      <c r="E44" s="11">
        <f t="shared" si="1"/>
        <v>45321</v>
      </c>
      <c r="F44" s="12">
        <v>19904250000</v>
      </c>
      <c r="G44" s="12"/>
      <c r="H44" s="12"/>
      <c r="I44" s="12"/>
      <c r="J44" s="12">
        <f t="shared" si="0"/>
        <v>19904250000</v>
      </c>
    </row>
    <row r="45" spans="3:10" s="9" customFormat="1" x14ac:dyDescent="0.2">
      <c r="C45" s="6" t="s">
        <v>8</v>
      </c>
      <c r="D45" s="6" t="s">
        <v>49</v>
      </c>
      <c r="E45" s="7">
        <f t="shared" si="1"/>
        <v>45328</v>
      </c>
      <c r="F45" s="8">
        <v>56759175000</v>
      </c>
      <c r="G45" s="8"/>
      <c r="H45" s="8"/>
      <c r="I45" s="8"/>
      <c r="J45" s="8">
        <f t="shared" si="0"/>
        <v>56759175000</v>
      </c>
    </row>
    <row r="46" spans="3:10" s="9" customFormat="1" x14ac:dyDescent="0.2">
      <c r="C46" s="10" t="s">
        <v>8</v>
      </c>
      <c r="D46" s="10" t="s">
        <v>50</v>
      </c>
      <c r="E46" s="11">
        <f t="shared" si="1"/>
        <v>45335</v>
      </c>
      <c r="F46" s="12">
        <v>23554950000</v>
      </c>
      <c r="G46" s="12"/>
      <c r="H46" s="12"/>
      <c r="I46" s="12"/>
      <c r="J46" s="12">
        <f t="shared" si="0"/>
        <v>23554950000</v>
      </c>
    </row>
    <row r="47" spans="3:10" s="9" customFormat="1" x14ac:dyDescent="0.2">
      <c r="C47" s="6" t="s">
        <v>8</v>
      </c>
      <c r="D47" s="6" t="s">
        <v>51</v>
      </c>
      <c r="E47" s="7">
        <f t="shared" si="1"/>
        <v>45342</v>
      </c>
      <c r="F47" s="8">
        <v>26231775000</v>
      </c>
      <c r="G47" s="8"/>
      <c r="H47" s="8"/>
      <c r="I47" s="8"/>
      <c r="J47" s="8">
        <f t="shared" si="0"/>
        <v>26231775000</v>
      </c>
    </row>
    <row r="48" spans="3:10" s="9" customFormat="1" x14ac:dyDescent="0.2">
      <c r="C48" s="10" t="s">
        <v>8</v>
      </c>
      <c r="D48" s="10" t="s">
        <v>52</v>
      </c>
      <c r="E48" s="11">
        <f t="shared" si="1"/>
        <v>45349</v>
      </c>
      <c r="F48" s="12">
        <v>27763650000</v>
      </c>
      <c r="G48" s="12"/>
      <c r="H48" s="12"/>
      <c r="I48" s="12"/>
      <c r="J48" s="12">
        <f t="shared" si="0"/>
        <v>27763650000</v>
      </c>
    </row>
    <row r="49" spans="3:13" s="9" customFormat="1" x14ac:dyDescent="0.2">
      <c r="C49" s="6" t="s">
        <v>8</v>
      </c>
      <c r="D49" s="6" t="s">
        <v>53</v>
      </c>
      <c r="E49" s="7">
        <f t="shared" si="1"/>
        <v>45356</v>
      </c>
      <c r="F49" s="8">
        <f>23486100000+2000000000</f>
        <v>25486100000</v>
      </c>
      <c r="G49" s="8"/>
      <c r="H49" s="8"/>
      <c r="I49" s="8"/>
      <c r="J49" s="8">
        <f t="shared" si="0"/>
        <v>25486100000</v>
      </c>
    </row>
    <row r="50" spans="3:13" s="9" customFormat="1" x14ac:dyDescent="0.2">
      <c r="C50" s="10" t="s">
        <v>8</v>
      </c>
      <c r="D50" s="10" t="s">
        <v>54</v>
      </c>
      <c r="E50" s="11">
        <f t="shared" si="1"/>
        <v>45363</v>
      </c>
      <c r="F50" s="12">
        <f>3483625000</f>
        <v>3483625000</v>
      </c>
      <c r="G50" s="12"/>
      <c r="H50" s="12"/>
      <c r="I50" s="12"/>
      <c r="J50" s="12">
        <f t="shared" si="0"/>
        <v>3483625000</v>
      </c>
    </row>
    <row r="51" spans="3:13" s="9" customFormat="1" x14ac:dyDescent="0.2">
      <c r="C51" s="6" t="s">
        <v>8</v>
      </c>
      <c r="D51" s="6" t="s">
        <v>55</v>
      </c>
      <c r="E51" s="7">
        <f t="shared" si="1"/>
        <v>45370</v>
      </c>
      <c r="F51" s="8">
        <f>1259625000+8000000000+2950000000</f>
        <v>12209625000</v>
      </c>
      <c r="G51" s="8"/>
      <c r="H51" s="8"/>
      <c r="I51" s="8"/>
      <c r="J51" s="8">
        <f t="shared" si="0"/>
        <v>12209625000</v>
      </c>
    </row>
    <row r="52" spans="3:13" s="9" customFormat="1" x14ac:dyDescent="0.2">
      <c r="C52" s="10" t="s">
        <v>8</v>
      </c>
      <c r="D52" s="10" t="s">
        <v>56</v>
      </c>
      <c r="E52" s="11">
        <f t="shared" si="1"/>
        <v>45377</v>
      </c>
      <c r="F52" s="12">
        <v>428250000</v>
      </c>
      <c r="G52" s="12"/>
      <c r="H52" s="12"/>
      <c r="I52" s="12"/>
      <c r="J52" s="12">
        <f t="shared" si="0"/>
        <v>428250000</v>
      </c>
    </row>
    <row r="53" spans="3:13" s="9" customFormat="1" x14ac:dyDescent="0.2">
      <c r="C53" s="6" t="s">
        <v>8</v>
      </c>
      <c r="D53" s="6"/>
      <c r="E53" s="7">
        <f t="shared" si="1"/>
        <v>45384</v>
      </c>
      <c r="F53" s="8">
        <f>3548950000+450000000</f>
        <v>3998950000</v>
      </c>
      <c r="G53" s="8"/>
      <c r="H53" s="8"/>
      <c r="I53" s="8"/>
      <c r="J53" s="8">
        <f t="shared" si="0"/>
        <v>3998950000</v>
      </c>
    </row>
    <row r="54" spans="3:13" s="9" customFormat="1" x14ac:dyDescent="0.2">
      <c r="C54" s="10" t="s">
        <v>8</v>
      </c>
      <c r="D54" s="10"/>
      <c r="E54" s="11">
        <f t="shared" si="1"/>
        <v>45391</v>
      </c>
      <c r="F54" s="12">
        <v>6401850000</v>
      </c>
      <c r="G54" s="12"/>
      <c r="H54" s="12"/>
      <c r="I54" s="12"/>
      <c r="J54" s="12">
        <f t="shared" si="0"/>
        <v>6401850000</v>
      </c>
    </row>
    <row r="55" spans="3:13" s="9" customFormat="1" x14ac:dyDescent="0.2">
      <c r="C55" s="6" t="s">
        <v>8</v>
      </c>
      <c r="D55" s="6"/>
      <c r="E55" s="7">
        <f t="shared" si="1"/>
        <v>45398</v>
      </c>
      <c r="F55" s="8">
        <f>6790250000+2220000000</f>
        <v>9010250000</v>
      </c>
      <c r="G55" s="8"/>
      <c r="H55" s="8"/>
      <c r="I55" s="8"/>
      <c r="J55" s="8">
        <f t="shared" si="0"/>
        <v>9010250000</v>
      </c>
    </row>
    <row r="56" spans="3:13" s="9" customFormat="1" x14ac:dyDescent="0.2">
      <c r="C56" s="10" t="s">
        <v>8</v>
      </c>
      <c r="D56" s="10"/>
      <c r="E56" s="11">
        <f t="shared" si="1"/>
        <v>45405</v>
      </c>
      <c r="F56" s="12">
        <v>2429225000</v>
      </c>
      <c r="G56" s="12"/>
      <c r="H56" s="12"/>
      <c r="I56" s="12"/>
      <c r="J56" s="12">
        <f t="shared" si="0"/>
        <v>2429225000</v>
      </c>
    </row>
    <row r="57" spans="3:13" s="9" customFormat="1" x14ac:dyDescent="0.2">
      <c r="C57" s="6" t="s">
        <v>8</v>
      </c>
      <c r="D57" s="6"/>
      <c r="E57" s="7">
        <v>45043</v>
      </c>
      <c r="F57" s="8">
        <v>14274100000</v>
      </c>
      <c r="G57" s="8"/>
      <c r="H57" s="8"/>
      <c r="I57" s="8"/>
      <c r="J57" s="8">
        <f t="shared" si="0"/>
        <v>14274100000</v>
      </c>
    </row>
    <row r="58" spans="3:13" ht="15.75" x14ac:dyDescent="0.25">
      <c r="C58" s="13" t="s">
        <v>57</v>
      </c>
      <c r="D58" s="14"/>
      <c r="E58" s="15"/>
      <c r="F58" s="16">
        <f>SUM(F5:F57)</f>
        <v>957354925000</v>
      </c>
      <c r="G58" s="16">
        <f t="shared" ref="G58:J58" si="2">SUM(G5:G57)</f>
        <v>213453675000</v>
      </c>
      <c r="H58" s="16">
        <f t="shared" si="2"/>
        <v>413617900000</v>
      </c>
      <c r="I58" s="16">
        <f t="shared" si="2"/>
        <v>282513550000</v>
      </c>
      <c r="J58" s="16">
        <f t="shared" si="2"/>
        <v>1866940050000</v>
      </c>
      <c r="M58" s="17"/>
    </row>
    <row r="63" spans="3:13" s="19" customFormat="1" x14ac:dyDescent="0.25">
      <c r="C63"/>
      <c r="D63" s="18"/>
      <c r="K63"/>
      <c r="L63"/>
      <c r="M63"/>
    </row>
    <row r="67" spans="3:13" x14ac:dyDescent="0.25">
      <c r="G67"/>
      <c r="H67"/>
      <c r="I67"/>
      <c r="J67"/>
    </row>
    <row r="68" spans="3:13" s="19" customFormat="1" x14ac:dyDescent="0.25">
      <c r="C68"/>
      <c r="D68" s="18"/>
      <c r="K68"/>
      <c r="L68"/>
      <c r="M68"/>
    </row>
    <row r="69" spans="3:13" s="19" customFormat="1" x14ac:dyDescent="0.25">
      <c r="C69"/>
      <c r="D69" s="18"/>
      <c r="K69"/>
      <c r="L69"/>
      <c r="M69"/>
    </row>
  </sheetData>
  <mergeCells count="3">
    <mergeCell ref="C1:J3"/>
    <mergeCell ref="C4:D4"/>
    <mergeCell ref="C58:E5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2023-05-11T12:52:50Z</dcterms:created>
  <dcterms:modified xsi:type="dcterms:W3CDTF">2023-05-11T12:53:26Z</dcterms:modified>
</cp:coreProperties>
</file>