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 Outstanding\"/>
    </mc:Choice>
  </mc:AlternateContent>
  <xr:revisionPtr revIDLastSave="0" documentId="8_{890CEAA5-F4DF-42B4-925F-8112684AEB37}" xr6:coauthVersionLast="45" xr6:coauthVersionMax="45" xr10:uidLastSave="{00000000-0000-0000-0000-000000000000}"/>
  <bookViews>
    <workbookView xWindow="-120" yWindow="-120" windowWidth="29040" windowHeight="15840" xr2:uid="{93D04C48-2172-496D-8957-7B034311F4F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6" i="1" l="1"/>
  <c r="H56" i="1"/>
  <c r="F55" i="1"/>
  <c r="J55" i="1" s="1"/>
  <c r="J54" i="1"/>
  <c r="J53" i="1"/>
  <c r="F53" i="1"/>
  <c r="J52" i="1"/>
  <c r="F51" i="1"/>
  <c r="J51" i="1" s="1"/>
  <c r="J50" i="1"/>
  <c r="J49" i="1"/>
  <c r="F49" i="1"/>
  <c r="J48" i="1"/>
  <c r="F47" i="1"/>
  <c r="J47" i="1" s="1"/>
  <c r="J46" i="1"/>
  <c r="F45" i="1"/>
  <c r="J45" i="1" s="1"/>
  <c r="J44" i="1"/>
  <c r="F43" i="1"/>
  <c r="J43" i="1" s="1"/>
  <c r="J42" i="1"/>
  <c r="G42" i="1"/>
  <c r="F41" i="1"/>
  <c r="J41" i="1" s="1"/>
  <c r="J40" i="1"/>
  <c r="G40" i="1"/>
  <c r="F39" i="1"/>
  <c r="J39" i="1" s="1"/>
  <c r="J38" i="1"/>
  <c r="G38" i="1"/>
  <c r="F37" i="1"/>
  <c r="J37" i="1" s="1"/>
  <c r="J36" i="1"/>
  <c r="G36" i="1"/>
  <c r="F35" i="1"/>
  <c r="J35" i="1" s="1"/>
  <c r="J34" i="1"/>
  <c r="G34" i="1"/>
  <c r="F33" i="1"/>
  <c r="J33" i="1" s="1"/>
  <c r="J32" i="1"/>
  <c r="G32" i="1"/>
  <c r="F31" i="1"/>
  <c r="J31" i="1" s="1"/>
  <c r="J30" i="1"/>
  <c r="G30" i="1"/>
  <c r="F29" i="1"/>
  <c r="J29" i="1" s="1"/>
  <c r="J28" i="1"/>
  <c r="G28" i="1"/>
  <c r="F27" i="1"/>
  <c r="J27" i="1" s="1"/>
  <c r="J26" i="1"/>
  <c r="G26" i="1"/>
  <c r="F25" i="1"/>
  <c r="J25" i="1" s="1"/>
  <c r="J24" i="1"/>
  <c r="G24" i="1"/>
  <c r="F23" i="1"/>
  <c r="J23" i="1" s="1"/>
  <c r="J22" i="1"/>
  <c r="G22" i="1"/>
  <c r="F21" i="1"/>
  <c r="J21" i="1" s="1"/>
  <c r="J20" i="1"/>
  <c r="G20" i="1"/>
  <c r="F19" i="1"/>
  <c r="J19" i="1" s="1"/>
  <c r="E19" i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J18" i="1"/>
  <c r="G18" i="1"/>
  <c r="E18" i="1"/>
  <c r="F17" i="1"/>
  <c r="J17" i="1" s="1"/>
  <c r="G16" i="1"/>
  <c r="J16" i="1" s="1"/>
  <c r="F15" i="1"/>
  <c r="J15" i="1" s="1"/>
  <c r="G14" i="1"/>
  <c r="J14" i="1" s="1"/>
  <c r="F13" i="1"/>
  <c r="J13" i="1" s="1"/>
  <c r="G12" i="1"/>
  <c r="J12" i="1" s="1"/>
  <c r="F11" i="1"/>
  <c r="J11" i="1" s="1"/>
  <c r="G10" i="1"/>
  <c r="J10" i="1" s="1"/>
  <c r="F9" i="1"/>
  <c r="J9" i="1" s="1"/>
  <c r="G8" i="1"/>
  <c r="J8" i="1" s="1"/>
  <c r="F7" i="1"/>
  <c r="J7" i="1" s="1"/>
  <c r="G6" i="1"/>
  <c r="G56" i="1" s="1"/>
  <c r="F5" i="1"/>
  <c r="F56" i="1" s="1"/>
  <c r="J5" i="1" l="1"/>
  <c r="J6" i="1"/>
  <c r="J56" i="1" l="1"/>
</calcChain>
</file>

<file path=xl/sharedStrings.xml><?xml version="1.0" encoding="utf-8"?>
<sst xmlns="http://schemas.openxmlformats.org/spreadsheetml/2006/main" count="105" uniqueCount="55">
  <si>
    <t>Government T-Bills Outstanding as at 30 June 2021</t>
  </si>
  <si>
    <t>ISIN Code</t>
  </si>
  <si>
    <t>Maturity Date</t>
  </si>
  <si>
    <t>364 Day</t>
  </si>
  <si>
    <t>273 Day</t>
  </si>
  <si>
    <t>182 Day</t>
  </si>
  <si>
    <t>91 Day</t>
  </si>
  <si>
    <t>Total</t>
  </si>
  <si>
    <t>EGT9980</t>
  </si>
  <si>
    <t>67L11</t>
  </si>
  <si>
    <t>D7L19</t>
  </si>
  <si>
    <t>K7L14</t>
  </si>
  <si>
    <t>R7L19</t>
  </si>
  <si>
    <t>38L17</t>
  </si>
  <si>
    <t>A8L14</t>
  </si>
  <si>
    <t>H8L19</t>
  </si>
  <si>
    <t>O8L15</t>
  </si>
  <si>
    <t>V8L10</t>
  </si>
  <si>
    <t>79L17</t>
  </si>
  <si>
    <t>E9L15</t>
  </si>
  <si>
    <t>L9L10</t>
  </si>
  <si>
    <t>59L15</t>
  </si>
  <si>
    <t>5AL16</t>
  </si>
  <si>
    <t>CAL15</t>
  </si>
  <si>
    <t>JAL18</t>
  </si>
  <si>
    <t>QAL19</t>
  </si>
  <si>
    <t>2BL18</t>
  </si>
  <si>
    <t>9BL11</t>
  </si>
  <si>
    <t>GBL10</t>
  </si>
  <si>
    <t>NBL11</t>
  </si>
  <si>
    <t>YBL18</t>
  </si>
  <si>
    <t>7CL12</t>
  </si>
  <si>
    <t>ECL11</t>
  </si>
  <si>
    <t>LCL12</t>
  </si>
  <si>
    <t>SCL15</t>
  </si>
  <si>
    <t>41M11</t>
  </si>
  <si>
    <t>B1M18</t>
  </si>
  <si>
    <t>I1M13</t>
  </si>
  <si>
    <t>P1M18</t>
  </si>
  <si>
    <t>12M16</t>
  </si>
  <si>
    <t>82M11</t>
  </si>
  <si>
    <t>F2M18</t>
  </si>
  <si>
    <t>M2M14</t>
  </si>
  <si>
    <t>13M15</t>
  </si>
  <si>
    <t>83M10</t>
  </si>
  <si>
    <t>F3M17</t>
  </si>
  <si>
    <t>M3M13</t>
  </si>
  <si>
    <t>T3M18</t>
  </si>
  <si>
    <t>C4M13</t>
  </si>
  <si>
    <t>Q4M13</t>
  </si>
  <si>
    <t>A5M16</t>
  </si>
  <si>
    <t>O5M17</t>
  </si>
  <si>
    <t>76M19</t>
  </si>
  <si>
    <t>L6M12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</si>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</sst>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8" x14ac:knownFonts="1">
    <font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</font>
    <font>
      <b/>
      <sz val="11"/>
      <color theme="0"/>
      <name val="Calibri"/>
      <family val="2"/>
    </font>
    <font>
      <b/>
      <sz val="10"/>
      <name val="Arial"/>
      <family val="2"/>
    </font>
    <font>
      <b/>
      <sz val="11"/>
      <color theme="4" tint="-0.499984740745262"/>
      <name val="Calibri"/>
      <family val="2"/>
      <scheme val="minor"/>
    </font>
    <font>
      <sz val="12"/>
      <name val="Arial"/>
      <family val="2"/>
    </font>
    <font>
      <b/>
      <sz val="12"/>
      <color theme="0"/>
      <name val="Arial"/>
      <family val="2"/>
    </font>
    <font>
      <sz val="12"/>
      <name val="Arabic Transparent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4" fillId="3" borderId="3" xfId="0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5" fillId="0" borderId="0" xfId="0" applyFont="1"/>
    <xf numFmtId="0" fontId="4" fillId="4" borderId="3" xfId="0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3" fontId="4" fillId="4" borderId="4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3" fontId="6" fillId="5" borderId="8" xfId="0" applyNumberFormat="1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3" fontId="7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485775</xdr:colOff>
      <xdr:row>3</xdr:row>
      <xdr:rowOff>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118C11C3-A553-40EC-8730-0DDE61A8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0"/>
          <a:ext cx="1219200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D251F-EC2B-45C3-B0C1-E15C3BD91B4A}">
  <dimension ref="C1:J67"/>
  <sheetViews>
    <sheetView tabSelected="1" workbookViewId="0">
      <selection sqref="A1:XFD1048576"/>
    </sheetView>
  </sheetViews>
  <sheetFormatPr defaultRowHeight="15" x14ac:dyDescent="0.25"/>
  <cols>
    <col min="3" max="3" width="11" bestFit="1" customWidth="1"/>
    <col min="4" max="4" width="10" style="17" bestFit="1" customWidth="1"/>
    <col min="5" max="5" width="13.42578125" style="18" bestFit="1" customWidth="1"/>
    <col min="6" max="6" width="26" style="18" bestFit="1" customWidth="1"/>
    <col min="7" max="10" width="20.5703125" style="18" bestFit="1" customWidth="1"/>
  </cols>
  <sheetData>
    <row r="1" spans="3:10" ht="15" customHeight="1" x14ac:dyDescent="0.25">
      <c r="C1" s="1" t="s">
        <v>0</v>
      </c>
      <c r="D1" s="1"/>
      <c r="E1" s="1"/>
      <c r="F1" s="1"/>
      <c r="G1" s="1"/>
      <c r="H1" s="1"/>
      <c r="I1" s="1"/>
      <c r="J1" s="1"/>
    </row>
    <row r="2" spans="3:10" ht="15" customHeight="1" x14ac:dyDescent="0.25">
      <c r="C2" s="1"/>
      <c r="D2" s="1"/>
      <c r="E2" s="1"/>
      <c r="F2" s="1"/>
      <c r="G2" s="1"/>
      <c r="H2" s="1"/>
      <c r="I2" s="1"/>
      <c r="J2" s="1"/>
    </row>
    <row r="3" spans="3:10" ht="25.5" customHeight="1" x14ac:dyDescent="0.25">
      <c r="C3" s="1"/>
      <c r="D3" s="1"/>
      <c r="E3" s="1"/>
      <c r="F3" s="1"/>
      <c r="G3" s="1"/>
      <c r="H3" s="1"/>
      <c r="I3" s="1"/>
      <c r="J3" s="1"/>
    </row>
    <row r="4" spans="3:10" s="5" customFormat="1" ht="15.75" thickBot="1" x14ac:dyDescent="0.25">
      <c r="C4" s="2" t="s">
        <v>1</v>
      </c>
      <c r="D4" s="3"/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</row>
    <row r="5" spans="3:10" s="9" customFormat="1" ht="15.75" thickTop="1" x14ac:dyDescent="0.2">
      <c r="C5" s="6" t="s">
        <v>8</v>
      </c>
      <c r="D5" s="6" t="s">
        <v>9</v>
      </c>
      <c r="E5" s="7">
        <v>44383</v>
      </c>
      <c r="F5" s="8">
        <f>18132975000+22227000000</f>
        <v>40359975000</v>
      </c>
      <c r="G5" s="8"/>
      <c r="H5" s="8">
        <v>1697550000</v>
      </c>
      <c r="I5" s="8">
        <v>10500000000</v>
      </c>
      <c r="J5" s="8">
        <f t="shared" ref="J5:J55" si="0">SUM(F5:I5)</f>
        <v>52557525000</v>
      </c>
    </row>
    <row r="6" spans="3:10" s="9" customFormat="1" x14ac:dyDescent="0.2">
      <c r="C6" s="10" t="s">
        <v>8</v>
      </c>
      <c r="D6" s="10" t="s">
        <v>10</v>
      </c>
      <c r="E6" s="11">
        <v>44390</v>
      </c>
      <c r="F6" s="12"/>
      <c r="G6" s="12">
        <f>18595725000+9907050000</f>
        <v>28502775000</v>
      </c>
      <c r="H6" s="12">
        <v>6171900000</v>
      </c>
      <c r="I6" s="12">
        <v>13382350000</v>
      </c>
      <c r="J6" s="12">
        <f t="shared" si="0"/>
        <v>48057025000</v>
      </c>
    </row>
    <row r="7" spans="3:10" s="9" customFormat="1" x14ac:dyDescent="0.2">
      <c r="C7" s="6" t="s">
        <v>8</v>
      </c>
      <c r="D7" s="6" t="s">
        <v>11</v>
      </c>
      <c r="E7" s="7">
        <v>44397</v>
      </c>
      <c r="F7" s="8">
        <f>14859650000+17204975000</f>
        <v>32064625000</v>
      </c>
      <c r="G7" s="8"/>
      <c r="H7" s="8">
        <v>6547725000</v>
      </c>
      <c r="I7" s="8">
        <v>14609275000</v>
      </c>
      <c r="J7" s="8">
        <f t="shared" si="0"/>
        <v>53221625000</v>
      </c>
    </row>
    <row r="8" spans="3:10" s="9" customFormat="1" x14ac:dyDescent="0.2">
      <c r="C8" s="10" t="s">
        <v>8</v>
      </c>
      <c r="D8" s="10" t="s">
        <v>12</v>
      </c>
      <c r="E8" s="11">
        <v>44404</v>
      </c>
      <c r="F8" s="12"/>
      <c r="G8" s="12">
        <f>11627600000+10815025000</f>
        <v>22442625000</v>
      </c>
      <c r="H8" s="12">
        <v>3324375000</v>
      </c>
      <c r="I8" s="12">
        <v>7860150000</v>
      </c>
      <c r="J8" s="12">
        <f t="shared" si="0"/>
        <v>33627150000</v>
      </c>
    </row>
    <row r="9" spans="3:10" s="9" customFormat="1" x14ac:dyDescent="0.2">
      <c r="C9" s="6" t="s">
        <v>8</v>
      </c>
      <c r="D9" s="6" t="s">
        <v>13</v>
      </c>
      <c r="E9" s="7">
        <v>44411</v>
      </c>
      <c r="F9" s="8">
        <f>14809525000+28957650000</f>
        <v>43767175000</v>
      </c>
      <c r="G9" s="8"/>
      <c r="H9" s="8">
        <v>5388450000</v>
      </c>
      <c r="I9" s="8">
        <v>8325975000</v>
      </c>
      <c r="J9" s="8">
        <f t="shared" si="0"/>
        <v>57481600000</v>
      </c>
    </row>
    <row r="10" spans="3:10" s="9" customFormat="1" x14ac:dyDescent="0.2">
      <c r="C10" s="10" t="s">
        <v>8</v>
      </c>
      <c r="D10" s="10" t="s">
        <v>14</v>
      </c>
      <c r="E10" s="11">
        <v>44418</v>
      </c>
      <c r="F10" s="12"/>
      <c r="G10" s="12">
        <f>15962225000+7057125000</f>
        <v>23019350000</v>
      </c>
      <c r="H10" s="12">
        <v>11676275000</v>
      </c>
      <c r="I10" s="12">
        <v>11095700000</v>
      </c>
      <c r="J10" s="12">
        <f t="shared" si="0"/>
        <v>45791325000</v>
      </c>
    </row>
    <row r="11" spans="3:10" s="9" customFormat="1" x14ac:dyDescent="0.2">
      <c r="C11" s="6" t="s">
        <v>8</v>
      </c>
      <c r="D11" s="6" t="s">
        <v>15</v>
      </c>
      <c r="E11" s="7">
        <v>44425</v>
      </c>
      <c r="F11" s="8">
        <f>27652100000+24003225000</f>
        <v>51655325000</v>
      </c>
      <c r="G11" s="8"/>
      <c r="H11" s="8">
        <v>8357675000</v>
      </c>
      <c r="I11" s="8">
        <v>12219275000</v>
      </c>
      <c r="J11" s="8">
        <f t="shared" si="0"/>
        <v>72232275000</v>
      </c>
    </row>
    <row r="12" spans="3:10" s="9" customFormat="1" x14ac:dyDescent="0.2">
      <c r="C12" s="10" t="s">
        <v>8</v>
      </c>
      <c r="D12" s="10" t="s">
        <v>16</v>
      </c>
      <c r="E12" s="11">
        <v>44432</v>
      </c>
      <c r="F12" s="12"/>
      <c r="G12" s="12">
        <f>8446675000+10500000000</f>
        <v>18946675000</v>
      </c>
      <c r="H12" s="12">
        <v>5257700000</v>
      </c>
      <c r="I12" s="12">
        <v>10650725000</v>
      </c>
      <c r="J12" s="12">
        <f t="shared" si="0"/>
        <v>34855100000</v>
      </c>
    </row>
    <row r="13" spans="3:10" s="9" customFormat="1" x14ac:dyDescent="0.2">
      <c r="C13" s="6" t="s">
        <v>8</v>
      </c>
      <c r="D13" s="6" t="s">
        <v>17</v>
      </c>
      <c r="E13" s="7">
        <v>44439</v>
      </c>
      <c r="F13" s="8">
        <f>10500000000+16593325000</f>
        <v>27093325000</v>
      </c>
      <c r="G13" s="8"/>
      <c r="H13" s="8">
        <v>8919950000</v>
      </c>
      <c r="I13" s="8">
        <v>8655275000</v>
      </c>
      <c r="J13" s="8">
        <f t="shared" si="0"/>
        <v>44668550000</v>
      </c>
    </row>
    <row r="14" spans="3:10" s="9" customFormat="1" x14ac:dyDescent="0.2">
      <c r="C14" s="10" t="s">
        <v>8</v>
      </c>
      <c r="D14" s="10" t="s">
        <v>18</v>
      </c>
      <c r="E14" s="11">
        <v>44446</v>
      </c>
      <c r="F14" s="12"/>
      <c r="G14" s="12">
        <f>11000000000+10000000000</f>
        <v>21000000000</v>
      </c>
      <c r="H14" s="12">
        <v>8619650000</v>
      </c>
      <c r="I14" s="12">
        <v>11234650000</v>
      </c>
      <c r="J14" s="12">
        <f t="shared" si="0"/>
        <v>40854300000</v>
      </c>
    </row>
    <row r="15" spans="3:10" s="9" customFormat="1" x14ac:dyDescent="0.2">
      <c r="C15" s="6" t="s">
        <v>8</v>
      </c>
      <c r="D15" s="6" t="s">
        <v>19</v>
      </c>
      <c r="E15" s="7">
        <v>44453</v>
      </c>
      <c r="F15" s="8">
        <f>10500000000+14321650000</f>
        <v>24821650000</v>
      </c>
      <c r="G15" s="8"/>
      <c r="H15" s="8">
        <v>10802600000</v>
      </c>
      <c r="I15" s="8">
        <v>16142775000</v>
      </c>
      <c r="J15" s="8">
        <f t="shared" si="0"/>
        <v>51767025000</v>
      </c>
    </row>
    <row r="16" spans="3:10" s="9" customFormat="1" x14ac:dyDescent="0.2">
      <c r="C16" s="10" t="s">
        <v>8</v>
      </c>
      <c r="D16" s="10" t="s">
        <v>20</v>
      </c>
      <c r="E16" s="11">
        <v>44460</v>
      </c>
      <c r="F16" s="12"/>
      <c r="G16" s="12">
        <f>10500000000+121375000</f>
        <v>10621375000</v>
      </c>
      <c r="H16" s="12">
        <v>6738275000</v>
      </c>
      <c r="I16" s="12">
        <v>9110925000</v>
      </c>
      <c r="J16" s="12">
        <f t="shared" si="0"/>
        <v>26470575000</v>
      </c>
    </row>
    <row r="17" spans="3:10" s="9" customFormat="1" x14ac:dyDescent="0.2">
      <c r="C17" s="6" t="s">
        <v>8</v>
      </c>
      <c r="D17" s="6" t="s">
        <v>21</v>
      </c>
      <c r="E17" s="7">
        <v>44467</v>
      </c>
      <c r="F17" s="8">
        <f>27497000000+22391850000</f>
        <v>49888850000</v>
      </c>
      <c r="G17" s="8"/>
      <c r="H17" s="8">
        <v>4948200000</v>
      </c>
      <c r="I17" s="8">
        <v>11472350000</v>
      </c>
      <c r="J17" s="8">
        <f t="shared" si="0"/>
        <v>66309400000</v>
      </c>
    </row>
    <row r="18" spans="3:10" s="9" customFormat="1" x14ac:dyDescent="0.2">
      <c r="C18" s="10" t="s">
        <v>8</v>
      </c>
      <c r="D18" s="10" t="s">
        <v>22</v>
      </c>
      <c r="E18" s="11">
        <f>E17+7</f>
        <v>44474</v>
      </c>
      <c r="F18" s="12"/>
      <c r="G18" s="12">
        <f>9405900000+18134075000</f>
        <v>27539975000</v>
      </c>
      <c r="H18" s="12">
        <v>10500000000</v>
      </c>
      <c r="I18" s="12"/>
      <c r="J18" s="12">
        <f t="shared" si="0"/>
        <v>38039975000</v>
      </c>
    </row>
    <row r="19" spans="3:10" s="9" customFormat="1" x14ac:dyDescent="0.2">
      <c r="C19" s="6" t="s">
        <v>8</v>
      </c>
      <c r="D19" s="6" t="s">
        <v>23</v>
      </c>
      <c r="E19" s="7">
        <f t="shared" ref="E19:E55" si="1">E18+7</f>
        <v>44481</v>
      </c>
      <c r="F19" s="8">
        <f>25146650000+18518800000</f>
        <v>43665450000</v>
      </c>
      <c r="G19" s="8"/>
      <c r="H19" s="8">
        <v>10000000000</v>
      </c>
      <c r="I19" s="8"/>
      <c r="J19" s="8">
        <f t="shared" si="0"/>
        <v>53665450000</v>
      </c>
    </row>
    <row r="20" spans="3:10" s="9" customFormat="1" x14ac:dyDescent="0.2">
      <c r="C20" s="10" t="s">
        <v>8</v>
      </c>
      <c r="D20" s="10" t="s">
        <v>24</v>
      </c>
      <c r="E20" s="11">
        <f t="shared" si="1"/>
        <v>44488</v>
      </c>
      <c r="F20" s="12"/>
      <c r="G20" s="12">
        <f>6463050000+8904075000</f>
        <v>15367125000</v>
      </c>
      <c r="H20" s="12">
        <v>12766350000</v>
      </c>
      <c r="I20" s="12"/>
      <c r="J20" s="12">
        <f t="shared" si="0"/>
        <v>28133475000</v>
      </c>
    </row>
    <row r="21" spans="3:10" s="9" customFormat="1" x14ac:dyDescent="0.2">
      <c r="C21" s="6" t="s">
        <v>8</v>
      </c>
      <c r="D21" s="6" t="s">
        <v>25</v>
      </c>
      <c r="E21" s="7">
        <f t="shared" si="1"/>
        <v>44495</v>
      </c>
      <c r="F21" s="8">
        <f>18443325000+21945200000</f>
        <v>40388525000</v>
      </c>
      <c r="G21" s="8"/>
      <c r="H21" s="8">
        <v>9895275000</v>
      </c>
      <c r="I21" s="8"/>
      <c r="J21" s="8">
        <f t="shared" si="0"/>
        <v>50283800000</v>
      </c>
    </row>
    <row r="22" spans="3:10" s="9" customFormat="1" x14ac:dyDescent="0.2">
      <c r="C22" s="10" t="s">
        <v>8</v>
      </c>
      <c r="D22" s="10" t="s">
        <v>26</v>
      </c>
      <c r="E22" s="11">
        <f t="shared" si="1"/>
        <v>44502</v>
      </c>
      <c r="F22" s="12"/>
      <c r="G22" s="12">
        <f>18100950000+11500000000</f>
        <v>29600950000</v>
      </c>
      <c r="H22" s="12">
        <v>8519750000</v>
      </c>
      <c r="I22" s="12"/>
      <c r="J22" s="12">
        <f t="shared" si="0"/>
        <v>38120700000</v>
      </c>
    </row>
    <row r="23" spans="3:10" s="9" customFormat="1" x14ac:dyDescent="0.2">
      <c r="C23" s="6" t="s">
        <v>8</v>
      </c>
      <c r="D23" s="6" t="s">
        <v>27</v>
      </c>
      <c r="E23" s="7">
        <f t="shared" si="1"/>
        <v>44509</v>
      </c>
      <c r="F23" s="8">
        <f>22866125000+42080750000</f>
        <v>64946875000</v>
      </c>
      <c r="G23" s="8"/>
      <c r="H23" s="8">
        <v>15291150000</v>
      </c>
      <c r="I23" s="8"/>
      <c r="J23" s="8">
        <f t="shared" si="0"/>
        <v>80238025000</v>
      </c>
    </row>
    <row r="24" spans="3:10" s="9" customFormat="1" x14ac:dyDescent="0.2">
      <c r="C24" s="10" t="s">
        <v>8</v>
      </c>
      <c r="D24" s="10" t="s">
        <v>28</v>
      </c>
      <c r="E24" s="11">
        <f t="shared" si="1"/>
        <v>44516</v>
      </c>
      <c r="F24" s="12"/>
      <c r="G24" s="12">
        <f>11509325000+5576375000</f>
        <v>17085700000</v>
      </c>
      <c r="H24" s="12">
        <v>13690925000</v>
      </c>
      <c r="I24" s="12"/>
      <c r="J24" s="12">
        <f t="shared" si="0"/>
        <v>30776625000</v>
      </c>
    </row>
    <row r="25" spans="3:10" s="9" customFormat="1" x14ac:dyDescent="0.2">
      <c r="C25" s="6" t="s">
        <v>8</v>
      </c>
      <c r="D25" s="6" t="s">
        <v>29</v>
      </c>
      <c r="E25" s="7">
        <f t="shared" si="1"/>
        <v>44523</v>
      </c>
      <c r="F25" s="8">
        <f>8581275000+12000000000</f>
        <v>20581275000</v>
      </c>
      <c r="G25" s="8"/>
      <c r="H25" s="8">
        <v>16411000000</v>
      </c>
      <c r="I25" s="8"/>
      <c r="J25" s="8">
        <f t="shared" si="0"/>
        <v>36992275000</v>
      </c>
    </row>
    <row r="26" spans="3:10" s="9" customFormat="1" x14ac:dyDescent="0.2">
      <c r="C26" s="10" t="s">
        <v>8</v>
      </c>
      <c r="D26" s="10" t="s">
        <v>30</v>
      </c>
      <c r="E26" s="11">
        <f t="shared" si="1"/>
        <v>44530</v>
      </c>
      <c r="F26" s="12"/>
      <c r="G26" s="12">
        <f>6290700000+8000000000</f>
        <v>14290700000</v>
      </c>
      <c r="H26" s="12">
        <v>14882625000</v>
      </c>
      <c r="I26" s="12"/>
      <c r="J26" s="12">
        <f t="shared" si="0"/>
        <v>29173325000</v>
      </c>
    </row>
    <row r="27" spans="3:10" s="9" customFormat="1" x14ac:dyDescent="0.2">
      <c r="C27" s="6" t="s">
        <v>8</v>
      </c>
      <c r="D27" s="6" t="s">
        <v>31</v>
      </c>
      <c r="E27" s="7">
        <f t="shared" si="1"/>
        <v>44537</v>
      </c>
      <c r="F27" s="8">
        <f>7852725000+11500000000</f>
        <v>19352725000</v>
      </c>
      <c r="G27" s="8"/>
      <c r="H27" s="8">
        <v>14422650000</v>
      </c>
      <c r="I27" s="8"/>
      <c r="J27" s="8">
        <f t="shared" si="0"/>
        <v>33775375000</v>
      </c>
    </row>
    <row r="28" spans="3:10" s="9" customFormat="1" x14ac:dyDescent="0.2">
      <c r="C28" s="10" t="s">
        <v>8</v>
      </c>
      <c r="D28" s="10" t="s">
        <v>32</v>
      </c>
      <c r="E28" s="11">
        <f t="shared" si="1"/>
        <v>44544</v>
      </c>
      <c r="F28" s="12"/>
      <c r="G28" s="12">
        <f>8170375000+9300525000</f>
        <v>17470900000</v>
      </c>
      <c r="H28" s="12">
        <v>13693650000</v>
      </c>
      <c r="I28" s="12"/>
      <c r="J28" s="12">
        <f t="shared" si="0"/>
        <v>31164550000</v>
      </c>
    </row>
    <row r="29" spans="3:10" s="9" customFormat="1" x14ac:dyDescent="0.2">
      <c r="C29" s="6" t="s">
        <v>8</v>
      </c>
      <c r="D29" s="6" t="s">
        <v>33</v>
      </c>
      <c r="E29" s="7">
        <f t="shared" si="1"/>
        <v>44551</v>
      </c>
      <c r="F29" s="8">
        <f>11000000000+4922475000</f>
        <v>15922475000</v>
      </c>
      <c r="G29" s="8"/>
      <c r="H29" s="8">
        <v>9852050000</v>
      </c>
      <c r="I29" s="8"/>
      <c r="J29" s="8">
        <f t="shared" si="0"/>
        <v>25774525000</v>
      </c>
    </row>
    <row r="30" spans="3:10" s="9" customFormat="1" x14ac:dyDescent="0.2">
      <c r="C30" s="10" t="s">
        <v>8</v>
      </c>
      <c r="D30" s="10" t="s">
        <v>34</v>
      </c>
      <c r="E30" s="11">
        <f t="shared" si="1"/>
        <v>44558</v>
      </c>
      <c r="F30" s="12"/>
      <c r="G30" s="12">
        <f>8338700000+11021425000</f>
        <v>19360125000</v>
      </c>
      <c r="H30" s="12">
        <v>12226900000</v>
      </c>
      <c r="I30" s="12"/>
      <c r="J30" s="12">
        <f t="shared" si="0"/>
        <v>31587025000</v>
      </c>
    </row>
    <row r="31" spans="3:10" s="9" customFormat="1" x14ac:dyDescent="0.2">
      <c r="C31" s="6" t="s">
        <v>8</v>
      </c>
      <c r="D31" s="6" t="s">
        <v>35</v>
      </c>
      <c r="E31" s="7">
        <f t="shared" si="1"/>
        <v>44565</v>
      </c>
      <c r="F31" s="8">
        <f>13444925000+17357275000</f>
        <v>30802200000</v>
      </c>
      <c r="G31" s="8"/>
      <c r="H31" s="8"/>
      <c r="I31" s="8"/>
      <c r="J31" s="8">
        <f t="shared" si="0"/>
        <v>30802200000</v>
      </c>
    </row>
    <row r="32" spans="3:10" s="9" customFormat="1" x14ac:dyDescent="0.2">
      <c r="C32" s="10" t="s">
        <v>8</v>
      </c>
      <c r="D32" s="10" t="s">
        <v>36</v>
      </c>
      <c r="E32" s="11">
        <f t="shared" si="1"/>
        <v>44572</v>
      </c>
      <c r="F32" s="12"/>
      <c r="G32" s="12">
        <f>7500000000+9419125000</f>
        <v>16919125000</v>
      </c>
      <c r="H32" s="12"/>
      <c r="I32" s="12"/>
      <c r="J32" s="12">
        <f t="shared" si="0"/>
        <v>16919125000</v>
      </c>
    </row>
    <row r="33" spans="3:10" s="9" customFormat="1" x14ac:dyDescent="0.2">
      <c r="C33" s="6" t="s">
        <v>8</v>
      </c>
      <c r="D33" s="6" t="s">
        <v>37</v>
      </c>
      <c r="E33" s="7">
        <f t="shared" si="1"/>
        <v>44579</v>
      </c>
      <c r="F33" s="8">
        <f>23582975000+12250000000</f>
        <v>35832975000</v>
      </c>
      <c r="G33" s="8"/>
      <c r="H33" s="8"/>
      <c r="I33" s="8"/>
      <c r="J33" s="8">
        <f t="shared" si="0"/>
        <v>35832975000</v>
      </c>
    </row>
    <row r="34" spans="3:10" s="9" customFormat="1" x14ac:dyDescent="0.2">
      <c r="C34" s="10" t="s">
        <v>8</v>
      </c>
      <c r="D34" s="10" t="s">
        <v>38</v>
      </c>
      <c r="E34" s="11">
        <f t="shared" si="1"/>
        <v>44586</v>
      </c>
      <c r="F34" s="12"/>
      <c r="G34" s="12">
        <f>5752025000+11606350000</f>
        <v>17358375000</v>
      </c>
      <c r="H34" s="12"/>
      <c r="I34" s="12"/>
      <c r="J34" s="12">
        <f t="shared" si="0"/>
        <v>17358375000</v>
      </c>
    </row>
    <row r="35" spans="3:10" s="9" customFormat="1" x14ac:dyDescent="0.2">
      <c r="C35" s="6" t="s">
        <v>8</v>
      </c>
      <c r="D35" s="6" t="s">
        <v>39</v>
      </c>
      <c r="E35" s="7">
        <f t="shared" si="1"/>
        <v>44593</v>
      </c>
      <c r="F35" s="8">
        <f>17521700000+30959600000</f>
        <v>48481300000</v>
      </c>
      <c r="G35" s="8"/>
      <c r="H35" s="8"/>
      <c r="I35" s="8"/>
      <c r="J35" s="8">
        <f t="shared" si="0"/>
        <v>48481300000</v>
      </c>
    </row>
    <row r="36" spans="3:10" s="9" customFormat="1" x14ac:dyDescent="0.2">
      <c r="C36" s="10" t="s">
        <v>8</v>
      </c>
      <c r="D36" s="10" t="s">
        <v>40</v>
      </c>
      <c r="E36" s="11">
        <f t="shared" si="1"/>
        <v>44600</v>
      </c>
      <c r="F36" s="12"/>
      <c r="G36" s="12">
        <f>9595800000+13483950000</f>
        <v>23079750000</v>
      </c>
      <c r="H36" s="12"/>
      <c r="I36" s="12"/>
      <c r="J36" s="12">
        <f t="shared" si="0"/>
        <v>23079750000</v>
      </c>
    </row>
    <row r="37" spans="3:10" s="9" customFormat="1" x14ac:dyDescent="0.2">
      <c r="C37" s="6" t="s">
        <v>8</v>
      </c>
      <c r="D37" s="6" t="s">
        <v>41</v>
      </c>
      <c r="E37" s="7">
        <f t="shared" si="1"/>
        <v>44607</v>
      </c>
      <c r="F37" s="8">
        <f>14468775000+7318475000</f>
        <v>21787250000</v>
      </c>
      <c r="G37" s="8"/>
      <c r="H37" s="8"/>
      <c r="I37" s="8"/>
      <c r="J37" s="8">
        <f t="shared" si="0"/>
        <v>21787250000</v>
      </c>
    </row>
    <row r="38" spans="3:10" s="9" customFormat="1" x14ac:dyDescent="0.2">
      <c r="C38" s="10" t="s">
        <v>8</v>
      </c>
      <c r="D38" s="10" t="s">
        <v>42</v>
      </c>
      <c r="E38" s="11">
        <f t="shared" si="1"/>
        <v>44614</v>
      </c>
      <c r="F38" s="12"/>
      <c r="G38" s="12">
        <f>12430175000+9786200000</f>
        <v>22216375000</v>
      </c>
      <c r="H38" s="12"/>
      <c r="I38" s="12"/>
      <c r="J38" s="12">
        <f t="shared" si="0"/>
        <v>22216375000</v>
      </c>
    </row>
    <row r="39" spans="3:10" s="9" customFormat="1" x14ac:dyDescent="0.2">
      <c r="C39" s="6" t="s">
        <v>8</v>
      </c>
      <c r="D39" s="6" t="s">
        <v>43</v>
      </c>
      <c r="E39" s="7">
        <f t="shared" si="1"/>
        <v>44621</v>
      </c>
      <c r="F39" s="8">
        <f>9578750000+6632975000</f>
        <v>16211725000</v>
      </c>
      <c r="G39" s="8"/>
      <c r="H39" s="8"/>
      <c r="I39" s="8"/>
      <c r="J39" s="8">
        <f t="shared" si="0"/>
        <v>16211725000</v>
      </c>
    </row>
    <row r="40" spans="3:10" s="9" customFormat="1" x14ac:dyDescent="0.2">
      <c r="C40" s="10" t="s">
        <v>8</v>
      </c>
      <c r="D40" s="10" t="s">
        <v>44</v>
      </c>
      <c r="E40" s="11">
        <f t="shared" si="1"/>
        <v>44628</v>
      </c>
      <c r="F40" s="12"/>
      <c r="G40" s="12">
        <f>10606100000+14687350000</f>
        <v>25293450000</v>
      </c>
      <c r="H40" s="12"/>
      <c r="I40" s="12"/>
      <c r="J40" s="12">
        <f t="shared" si="0"/>
        <v>25293450000</v>
      </c>
    </row>
    <row r="41" spans="3:10" s="9" customFormat="1" x14ac:dyDescent="0.2">
      <c r="C41" s="6" t="s">
        <v>8</v>
      </c>
      <c r="D41" s="6" t="s">
        <v>45</v>
      </c>
      <c r="E41" s="7">
        <f t="shared" si="1"/>
        <v>44635</v>
      </c>
      <c r="F41" s="8">
        <f>10752550000+9234475000</f>
        <v>19987025000</v>
      </c>
      <c r="G41" s="8"/>
      <c r="H41" s="8"/>
      <c r="I41" s="8"/>
      <c r="J41" s="8">
        <f t="shared" si="0"/>
        <v>19987025000</v>
      </c>
    </row>
    <row r="42" spans="3:10" s="9" customFormat="1" x14ac:dyDescent="0.2">
      <c r="C42" s="10" t="s">
        <v>8</v>
      </c>
      <c r="D42" s="10" t="s">
        <v>46</v>
      </c>
      <c r="E42" s="11">
        <f t="shared" si="1"/>
        <v>44642</v>
      </c>
      <c r="F42" s="12"/>
      <c r="G42" s="12">
        <f>6828450000+5028400000</f>
        <v>11856850000</v>
      </c>
      <c r="H42" s="12"/>
      <c r="I42" s="12"/>
      <c r="J42" s="12">
        <f t="shared" si="0"/>
        <v>11856850000</v>
      </c>
    </row>
    <row r="43" spans="3:10" s="9" customFormat="1" x14ac:dyDescent="0.2">
      <c r="C43" s="6" t="s">
        <v>8</v>
      </c>
      <c r="D43" s="6" t="s">
        <v>47</v>
      </c>
      <c r="E43" s="7">
        <f t="shared" si="1"/>
        <v>44649</v>
      </c>
      <c r="F43" s="8">
        <f>8116700000+7000000000</f>
        <v>15116700000</v>
      </c>
      <c r="G43" s="8"/>
      <c r="H43" s="8"/>
      <c r="I43" s="8"/>
      <c r="J43" s="8">
        <f t="shared" si="0"/>
        <v>15116700000</v>
      </c>
    </row>
    <row r="44" spans="3:10" s="9" customFormat="1" x14ac:dyDescent="0.2">
      <c r="C44" s="10" t="s">
        <v>8</v>
      </c>
      <c r="D44" s="10"/>
      <c r="E44" s="11">
        <f t="shared" si="1"/>
        <v>44656</v>
      </c>
      <c r="F44" s="12"/>
      <c r="G44" s="12"/>
      <c r="H44" s="12"/>
      <c r="I44" s="12"/>
      <c r="J44" s="12">
        <f t="shared" si="0"/>
        <v>0</v>
      </c>
    </row>
    <row r="45" spans="3:10" s="9" customFormat="1" x14ac:dyDescent="0.2">
      <c r="C45" s="6" t="s">
        <v>8</v>
      </c>
      <c r="D45" s="6" t="s">
        <v>48</v>
      </c>
      <c r="E45" s="7">
        <f t="shared" si="1"/>
        <v>44663</v>
      </c>
      <c r="F45" s="8">
        <f>8735375000+12656525000</f>
        <v>21391900000</v>
      </c>
      <c r="G45" s="8"/>
      <c r="H45" s="8"/>
      <c r="I45" s="8"/>
      <c r="J45" s="8">
        <f t="shared" si="0"/>
        <v>21391900000</v>
      </c>
    </row>
    <row r="46" spans="3:10" s="9" customFormat="1" x14ac:dyDescent="0.2">
      <c r="C46" s="10" t="s">
        <v>8</v>
      </c>
      <c r="D46" s="10"/>
      <c r="E46" s="11">
        <f t="shared" si="1"/>
        <v>44670</v>
      </c>
      <c r="F46" s="12"/>
      <c r="G46" s="12"/>
      <c r="H46" s="12"/>
      <c r="I46" s="12"/>
      <c r="J46" s="12">
        <f t="shared" si="0"/>
        <v>0</v>
      </c>
    </row>
    <row r="47" spans="3:10" s="9" customFormat="1" x14ac:dyDescent="0.2">
      <c r="C47" s="6" t="s">
        <v>8</v>
      </c>
      <c r="D47" s="6" t="s">
        <v>49</v>
      </c>
      <c r="E47" s="7">
        <f t="shared" si="1"/>
        <v>44677</v>
      </c>
      <c r="F47" s="8">
        <f>5461300000+8584000000</f>
        <v>14045300000</v>
      </c>
      <c r="G47" s="8"/>
      <c r="H47" s="8"/>
      <c r="I47" s="8"/>
      <c r="J47" s="8">
        <f t="shared" si="0"/>
        <v>14045300000</v>
      </c>
    </row>
    <row r="48" spans="3:10" s="9" customFormat="1" x14ac:dyDescent="0.2">
      <c r="C48" s="10" t="s">
        <v>8</v>
      </c>
      <c r="D48" s="10"/>
      <c r="E48" s="11">
        <f t="shared" si="1"/>
        <v>44684</v>
      </c>
      <c r="F48" s="12"/>
      <c r="G48" s="12"/>
      <c r="H48" s="12"/>
      <c r="I48" s="12"/>
      <c r="J48" s="12">
        <f t="shared" si="0"/>
        <v>0</v>
      </c>
    </row>
    <row r="49" spans="3:10" s="9" customFormat="1" x14ac:dyDescent="0.2">
      <c r="C49" s="6" t="s">
        <v>8</v>
      </c>
      <c r="D49" s="6" t="s">
        <v>50</v>
      </c>
      <c r="E49" s="7">
        <f t="shared" si="1"/>
        <v>44691</v>
      </c>
      <c r="F49" s="8">
        <f>10090475000+15020500000</f>
        <v>25110975000</v>
      </c>
      <c r="G49" s="8"/>
      <c r="H49" s="8"/>
      <c r="I49" s="8"/>
      <c r="J49" s="8">
        <f t="shared" si="0"/>
        <v>25110975000</v>
      </c>
    </row>
    <row r="50" spans="3:10" s="9" customFormat="1" x14ac:dyDescent="0.2">
      <c r="C50" s="10" t="s">
        <v>8</v>
      </c>
      <c r="D50" s="10"/>
      <c r="E50" s="11">
        <f t="shared" si="1"/>
        <v>44698</v>
      </c>
      <c r="F50" s="12"/>
      <c r="G50" s="12"/>
      <c r="H50" s="12"/>
      <c r="I50" s="12"/>
      <c r="J50" s="12">
        <f t="shared" si="0"/>
        <v>0</v>
      </c>
    </row>
    <row r="51" spans="3:10" s="9" customFormat="1" x14ac:dyDescent="0.2">
      <c r="C51" s="6" t="s">
        <v>8</v>
      </c>
      <c r="D51" s="6" t="s">
        <v>51</v>
      </c>
      <c r="E51" s="7">
        <f t="shared" si="1"/>
        <v>44705</v>
      </c>
      <c r="F51" s="8">
        <f>8994750000+11256950000</f>
        <v>20251700000</v>
      </c>
      <c r="G51" s="8"/>
      <c r="H51" s="8"/>
      <c r="I51" s="8"/>
      <c r="J51" s="8">
        <f t="shared" si="0"/>
        <v>20251700000</v>
      </c>
    </row>
    <row r="52" spans="3:10" s="9" customFormat="1" x14ac:dyDescent="0.2">
      <c r="C52" s="10" t="s">
        <v>8</v>
      </c>
      <c r="D52" s="10"/>
      <c r="E52" s="11">
        <f t="shared" si="1"/>
        <v>44712</v>
      </c>
      <c r="F52" s="12"/>
      <c r="G52" s="12"/>
      <c r="H52" s="12"/>
      <c r="I52" s="12"/>
      <c r="J52" s="12">
        <f t="shared" si="0"/>
        <v>0</v>
      </c>
    </row>
    <row r="53" spans="3:10" s="9" customFormat="1" x14ac:dyDescent="0.2">
      <c r="C53" s="6" t="s">
        <v>8</v>
      </c>
      <c r="D53" s="6" t="s">
        <v>52</v>
      </c>
      <c r="E53" s="7">
        <f t="shared" si="1"/>
        <v>44719</v>
      </c>
      <c r="F53" s="8">
        <f>9083550000+11524150000</f>
        <v>20607700000</v>
      </c>
      <c r="G53" s="8"/>
      <c r="H53" s="8"/>
      <c r="I53" s="8"/>
      <c r="J53" s="8">
        <f t="shared" si="0"/>
        <v>20607700000</v>
      </c>
    </row>
    <row r="54" spans="3:10" s="9" customFormat="1" x14ac:dyDescent="0.2">
      <c r="C54" s="10" t="s">
        <v>8</v>
      </c>
      <c r="D54" s="10"/>
      <c r="E54" s="11">
        <f t="shared" si="1"/>
        <v>44726</v>
      </c>
      <c r="F54" s="12"/>
      <c r="G54" s="12"/>
      <c r="H54" s="12"/>
      <c r="I54" s="12"/>
      <c r="J54" s="12">
        <f t="shared" si="0"/>
        <v>0</v>
      </c>
    </row>
    <row r="55" spans="3:10" s="9" customFormat="1" x14ac:dyDescent="0.2">
      <c r="C55" s="6" t="s">
        <v>8</v>
      </c>
      <c r="D55" s="6" t="s">
        <v>53</v>
      </c>
      <c r="E55" s="7">
        <f t="shared" si="1"/>
        <v>44733</v>
      </c>
      <c r="F55" s="8">
        <f>11731850000+8112525000</f>
        <v>19844375000</v>
      </c>
      <c r="G55" s="8"/>
      <c r="H55" s="8"/>
      <c r="I55" s="8"/>
      <c r="J55" s="8">
        <f t="shared" si="0"/>
        <v>19844375000</v>
      </c>
    </row>
    <row r="56" spans="3:10" ht="15.75" x14ac:dyDescent="0.25">
      <c r="C56" s="13" t="s">
        <v>54</v>
      </c>
      <c r="D56" s="14"/>
      <c r="E56" s="15"/>
      <c r="F56" s="16">
        <f>SUM(F5:F55)</f>
        <v>783979375000</v>
      </c>
      <c r="G56" s="16">
        <f t="shared" ref="G56:J56" si="2">SUM(G5:G55)</f>
        <v>381972200000</v>
      </c>
      <c r="H56" s="16">
        <f t="shared" si="2"/>
        <v>250602650000</v>
      </c>
      <c r="I56" s="16">
        <f t="shared" si="2"/>
        <v>145259425000</v>
      </c>
      <c r="J56" s="16">
        <f t="shared" si="2"/>
        <v>1561813650000</v>
      </c>
    </row>
    <row r="61" spans="3:10" s="18" customFormat="1" ht="15.75" x14ac:dyDescent="0.25">
      <c r="C61"/>
      <c r="D61" s="17"/>
      <c r="F61" s="19"/>
      <c r="I61" s="20"/>
    </row>
    <row r="62" spans="3:10" s="18" customFormat="1" x14ac:dyDescent="0.25">
      <c r="C62"/>
      <c r="D62" s="17"/>
    </row>
    <row r="63" spans="3:10" s="18" customFormat="1" x14ac:dyDescent="0.25">
      <c r="C63"/>
      <c r="D63" s="17"/>
    </row>
    <row r="64" spans="3:10" s="18" customFormat="1" ht="15.75" x14ac:dyDescent="0.25">
      <c r="C64"/>
      <c r="D64" s="17"/>
      <c r="F64" s="19"/>
    </row>
    <row r="65" spans="3:6" s="18" customFormat="1" ht="15.75" x14ac:dyDescent="0.25">
      <c r="C65"/>
      <c r="D65" s="17"/>
      <c r="F65" s="19"/>
    </row>
    <row r="66" spans="3:6" s="18" customFormat="1" x14ac:dyDescent="0.25">
      <c r="C66"/>
      <c r="D66" s="17"/>
    </row>
    <row r="67" spans="3:6" s="18" customFormat="1" ht="15.75" x14ac:dyDescent="0.25">
      <c r="C67"/>
      <c r="D67" s="17"/>
      <c r="F67" s="19"/>
    </row>
  </sheetData>
  <mergeCells count="3">
    <mergeCell ref="C1:J3"/>
    <mergeCell ref="C4:D4"/>
    <mergeCell ref="C56:E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2021-07-14T12:20:22Z</dcterms:created>
  <dcterms:modified xsi:type="dcterms:W3CDTF">2021-07-14T12:20:59Z</dcterms:modified>
</cp:coreProperties>
</file>