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bt\Nouran Youssef\word &amp; Excell Documents for the Web Site\Converter to the Website\Government Bills and Bonds\"/>
    </mc:Choice>
  </mc:AlternateContent>
  <xr:revisionPtr revIDLastSave="0" documentId="13_ncr:1_{51F2FF25-1C4A-406C-875C-4B39423D15BF}" xr6:coauthVersionLast="47" xr6:coauthVersionMax="47" xr10:uidLastSave="{00000000-0000-0000-0000-000000000000}"/>
  <bookViews>
    <workbookView xWindow="-120" yWindow="-120" windowWidth="29040" windowHeight="15840" xr2:uid="{4F14ACDB-45C3-42FD-8B86-6E552902DE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7" i="1" l="1"/>
  <c r="F56" i="1"/>
  <c r="J56" i="1" s="1"/>
  <c r="J55" i="1"/>
  <c r="F55" i="1"/>
  <c r="F54" i="1"/>
  <c r="J54" i="1" s="1"/>
  <c r="J53" i="1"/>
  <c r="F53" i="1"/>
  <c r="F52" i="1"/>
  <c r="J52" i="1" s="1"/>
  <c r="J51" i="1"/>
  <c r="F51" i="1"/>
  <c r="F50" i="1"/>
  <c r="J50" i="1" s="1"/>
  <c r="J49" i="1"/>
  <c r="J48" i="1"/>
  <c r="F47" i="1"/>
  <c r="J47" i="1" s="1"/>
  <c r="J46" i="1"/>
  <c r="J45" i="1"/>
  <c r="F44" i="1"/>
  <c r="J44" i="1" s="1"/>
  <c r="J43" i="1"/>
  <c r="G42" i="1"/>
  <c r="J42" i="1" s="1"/>
  <c r="G41" i="1"/>
  <c r="J41" i="1" s="1"/>
  <c r="F41" i="1"/>
  <c r="F40" i="1"/>
  <c r="J40" i="1" s="1"/>
  <c r="J39" i="1"/>
  <c r="G38" i="1"/>
  <c r="F38" i="1"/>
  <c r="J38" i="1" s="1"/>
  <c r="J37" i="1"/>
  <c r="G36" i="1"/>
  <c r="J36" i="1" s="1"/>
  <c r="F35" i="1"/>
  <c r="J35" i="1" s="1"/>
  <c r="J34" i="1"/>
  <c r="J33" i="1"/>
  <c r="F33" i="1"/>
  <c r="F32" i="1"/>
  <c r="J32" i="1" s="1"/>
  <c r="E32" i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J31" i="1"/>
  <c r="G31" i="1"/>
  <c r="E31" i="1"/>
  <c r="J30" i="1"/>
  <c r="F30" i="1"/>
  <c r="H29" i="1"/>
  <c r="J29" i="1" s="1"/>
  <c r="F29" i="1"/>
  <c r="J28" i="1"/>
  <c r="F28" i="1"/>
  <c r="G27" i="1"/>
  <c r="F27" i="1"/>
  <c r="J27" i="1" s="1"/>
  <c r="F26" i="1"/>
  <c r="J26" i="1" s="1"/>
  <c r="J25" i="1"/>
  <c r="F25" i="1"/>
  <c r="F24" i="1"/>
  <c r="J24" i="1" s="1"/>
  <c r="J23" i="1"/>
  <c r="J22" i="1"/>
  <c r="J21" i="1"/>
  <c r="F20" i="1"/>
  <c r="J20" i="1" s="1"/>
  <c r="J19" i="1"/>
  <c r="F18" i="1"/>
  <c r="J18" i="1" s="1"/>
  <c r="J17" i="1"/>
  <c r="G16" i="1"/>
  <c r="F16" i="1"/>
  <c r="J16" i="1" s="1"/>
  <c r="F15" i="1"/>
  <c r="J15" i="1" s="1"/>
  <c r="J14" i="1"/>
  <c r="F14" i="1"/>
  <c r="F57" i="1" s="1"/>
  <c r="G13" i="1"/>
  <c r="J13" i="1" s="1"/>
  <c r="I12" i="1"/>
  <c r="J12" i="1" s="1"/>
  <c r="H12" i="1"/>
  <c r="G12" i="1"/>
  <c r="J11" i="1"/>
  <c r="J10" i="1"/>
  <c r="H9" i="1"/>
  <c r="J9" i="1" s="1"/>
  <c r="G9" i="1"/>
  <c r="G57" i="1" s="1"/>
  <c r="H8" i="1"/>
  <c r="J8" i="1" s="1"/>
  <c r="J7" i="1"/>
  <c r="H7" i="1"/>
  <c r="J6" i="1"/>
  <c r="H6" i="1"/>
  <c r="J5" i="1"/>
  <c r="J57" i="1" l="1"/>
  <c r="H57" i="1"/>
</calcChain>
</file>

<file path=xl/sharedStrings.xml><?xml version="1.0" encoding="utf-8"?>
<sst xmlns="http://schemas.openxmlformats.org/spreadsheetml/2006/main" count="91" uniqueCount="40">
  <si>
    <t>Government T-Bills Outstanding as at 31 December 2023</t>
  </si>
  <si>
    <t>ISIN Code</t>
  </si>
  <si>
    <t>Maturity Date</t>
  </si>
  <si>
    <t>364 Day</t>
  </si>
  <si>
    <t>273 Day</t>
  </si>
  <si>
    <t>182 Day</t>
  </si>
  <si>
    <t>91 Day</t>
  </si>
  <si>
    <t>Total</t>
  </si>
  <si>
    <t>EGT9980</t>
  </si>
  <si>
    <t>21O13</t>
  </si>
  <si>
    <t>91O18</t>
  </si>
  <si>
    <t>G1O15</t>
  </si>
  <si>
    <t>N1O11</t>
  </si>
  <si>
    <t>Y1O18</t>
  </si>
  <si>
    <t>62O13</t>
  </si>
  <si>
    <t>D2O11</t>
  </si>
  <si>
    <t>K2O16</t>
  </si>
  <si>
    <t>R2O11</t>
  </si>
  <si>
    <t>53O14</t>
  </si>
  <si>
    <t>C3O12</t>
  </si>
  <si>
    <t>J3O17</t>
  </si>
  <si>
    <t>Q3O12</t>
  </si>
  <si>
    <t>24O10</t>
  </si>
  <si>
    <t>94O15</t>
  </si>
  <si>
    <t>G4O12</t>
  </si>
  <si>
    <t>N4O18</t>
  </si>
  <si>
    <t>Y4O15</t>
  </si>
  <si>
    <t>75O18</t>
  </si>
  <si>
    <t>E5O16</t>
  </si>
  <si>
    <t>L5O11</t>
  </si>
  <si>
    <t>S5O16</t>
  </si>
  <si>
    <t>46O14</t>
  </si>
  <si>
    <t>B6O11</t>
  </si>
  <si>
    <t>I6O16</t>
  </si>
  <si>
    <t>P6O11</t>
  </si>
  <si>
    <t>27O17</t>
  </si>
  <si>
    <t>97O12</t>
  </si>
  <si>
    <t>G7O19</t>
  </si>
  <si>
    <t>N7O15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</si>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</sst>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7" x14ac:knownFonts="1">
    <font>
      <sz val="11"/>
      <color theme="1"/>
      <name val="Calibri"/>
      <family val="2"/>
      <scheme val="minor"/>
    </font>
    <font>
      <b/>
      <sz val="18"/>
      <color theme="4" tint="-0.249977111117893"/>
      <name val="Calibri"/>
      <family val="2"/>
    </font>
    <font>
      <b/>
      <sz val="11"/>
      <color theme="0"/>
      <name val="Calibri"/>
      <family val="2"/>
    </font>
    <font>
      <b/>
      <sz val="10"/>
      <name val="Arial"/>
      <family val="2"/>
    </font>
    <font>
      <b/>
      <sz val="11"/>
      <color theme="4" tint="-0.499984740745262"/>
      <name val="Calibri"/>
      <family val="2"/>
      <scheme val="minor"/>
    </font>
    <font>
      <sz val="12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/>
    <xf numFmtId="0" fontId="4" fillId="3" borderId="3" xfId="0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0" fontId="5" fillId="0" borderId="0" xfId="0" applyFont="1"/>
    <xf numFmtId="0" fontId="4" fillId="4" borderId="3" xfId="0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3" fontId="4" fillId="4" borderId="4" xfId="0" applyNumberFormat="1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3" fontId="6" fillId="5" borderId="8" xfId="0" applyNumberFormat="1" applyFont="1" applyFill="1" applyBorder="1" applyAlignment="1">
      <alignment horizontal="center"/>
    </xf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485775</xdr:colOff>
      <xdr:row>3</xdr:row>
      <xdr:rowOff>0</xdr:rowOff>
    </xdr:to>
    <xdr:pic>
      <xdr:nvPicPr>
        <xdr:cNvPr id="2" name="Picture 1" descr="final logo elmalya2005">
          <a:extLst>
            <a:ext uri="{FF2B5EF4-FFF2-40B4-BE49-F238E27FC236}">
              <a16:creationId xmlns:a16="http://schemas.microsoft.com/office/drawing/2014/main" id="{7F8C3167-CADD-4617-89F4-10C94E64F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0"/>
          <a:ext cx="1219200" cy="704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0858E-082F-4B1A-A7E5-A94C26DB5FB4}">
  <dimension ref="C1:M68"/>
  <sheetViews>
    <sheetView tabSelected="1" workbookViewId="0">
      <selection sqref="A1:XFD1048576"/>
    </sheetView>
  </sheetViews>
  <sheetFormatPr defaultRowHeight="15" x14ac:dyDescent="0.25"/>
  <cols>
    <col min="3" max="3" width="11" bestFit="1" customWidth="1"/>
    <col min="4" max="4" width="10" style="18" bestFit="1" customWidth="1"/>
    <col min="5" max="5" width="13.42578125" style="19" bestFit="1" customWidth="1"/>
    <col min="6" max="10" width="20.5703125" style="19" bestFit="1" customWidth="1"/>
  </cols>
  <sheetData>
    <row r="1" spans="3:10" ht="15" customHeight="1" x14ac:dyDescent="0.25">
      <c r="C1" s="1" t="s">
        <v>0</v>
      </c>
      <c r="D1" s="1"/>
      <c r="E1" s="1"/>
      <c r="F1" s="1"/>
      <c r="G1" s="1"/>
      <c r="H1" s="1"/>
      <c r="I1" s="1"/>
      <c r="J1" s="1"/>
    </row>
    <row r="2" spans="3:10" ht="15" customHeight="1" x14ac:dyDescent="0.25">
      <c r="C2" s="1"/>
      <c r="D2" s="1"/>
      <c r="E2" s="1"/>
      <c r="F2" s="1"/>
      <c r="G2" s="1"/>
      <c r="H2" s="1"/>
      <c r="I2" s="1"/>
      <c r="J2" s="1"/>
    </row>
    <row r="3" spans="3:10" ht="25.5" customHeight="1" x14ac:dyDescent="0.25">
      <c r="C3" s="1"/>
      <c r="D3" s="1"/>
      <c r="E3" s="1"/>
      <c r="F3" s="1"/>
      <c r="G3" s="1"/>
      <c r="H3" s="1"/>
      <c r="I3" s="1"/>
      <c r="J3" s="1"/>
    </row>
    <row r="4" spans="3:10" s="5" customFormat="1" ht="15.75" thickBot="1" x14ac:dyDescent="0.25">
      <c r="C4" s="2" t="s">
        <v>1</v>
      </c>
      <c r="D4" s="3"/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</row>
    <row r="5" spans="3:10" s="9" customFormat="1" ht="15.75" thickTop="1" x14ac:dyDescent="0.2">
      <c r="C5" s="6" t="s">
        <v>8</v>
      </c>
      <c r="D5" s="6" t="s">
        <v>9</v>
      </c>
      <c r="E5" s="7">
        <v>45293</v>
      </c>
      <c r="F5" s="8">
        <v>19575425000</v>
      </c>
      <c r="G5" s="8">
        <v>79375000</v>
      </c>
      <c r="H5" s="8">
        <v>2142300000</v>
      </c>
      <c r="I5" s="8">
        <v>35486475000</v>
      </c>
      <c r="J5" s="8">
        <f t="shared" ref="J5:J56" si="0">SUM(F5:I5)</f>
        <v>57283575000</v>
      </c>
    </row>
    <row r="6" spans="3:10" s="9" customFormat="1" x14ac:dyDescent="0.2">
      <c r="C6" s="10" t="s">
        <v>8</v>
      </c>
      <c r="D6" s="10" t="s">
        <v>10</v>
      </c>
      <c r="E6" s="11">
        <v>45300</v>
      </c>
      <c r="F6" s="12">
        <v>56273825000</v>
      </c>
      <c r="G6" s="12">
        <v>5577850000</v>
      </c>
      <c r="H6" s="12">
        <f>23766025000+6000000000</f>
        <v>29766025000</v>
      </c>
      <c r="I6" s="12">
        <v>66436050000</v>
      </c>
      <c r="J6" s="12">
        <f t="shared" si="0"/>
        <v>158053750000</v>
      </c>
    </row>
    <row r="7" spans="3:10" s="9" customFormat="1" x14ac:dyDescent="0.2">
      <c r="C7" s="6" t="s">
        <v>8</v>
      </c>
      <c r="D7" s="6" t="s">
        <v>11</v>
      </c>
      <c r="E7" s="7">
        <v>45307</v>
      </c>
      <c r="F7" s="8">
        <v>82396625000</v>
      </c>
      <c r="G7" s="8">
        <v>4152175000</v>
      </c>
      <c r="H7" s="8">
        <f>46790300000+8000000000</f>
        <v>54790300000</v>
      </c>
      <c r="I7" s="8">
        <v>53634875000</v>
      </c>
      <c r="J7" s="8">
        <f t="shared" si="0"/>
        <v>194973975000</v>
      </c>
    </row>
    <row r="8" spans="3:10" s="9" customFormat="1" x14ac:dyDescent="0.2">
      <c r="C8" s="10" t="s">
        <v>8</v>
      </c>
      <c r="D8" s="10" t="s">
        <v>12</v>
      </c>
      <c r="E8" s="11">
        <v>45314</v>
      </c>
      <c r="F8" s="12">
        <v>49713450000</v>
      </c>
      <c r="G8" s="12">
        <v>1798950000</v>
      </c>
      <c r="H8" s="12">
        <f>42635150000+4000000000</f>
        <v>46635150000</v>
      </c>
      <c r="I8" s="12">
        <v>120360250000</v>
      </c>
      <c r="J8" s="12">
        <f t="shared" si="0"/>
        <v>218507800000</v>
      </c>
    </row>
    <row r="9" spans="3:10" s="9" customFormat="1" x14ac:dyDescent="0.2">
      <c r="C9" s="6" t="s">
        <v>8</v>
      </c>
      <c r="D9" s="6" t="s">
        <v>13</v>
      </c>
      <c r="E9" s="7">
        <v>45321</v>
      </c>
      <c r="F9" s="8">
        <v>19904250000</v>
      </c>
      <c r="G9" s="8">
        <f>2682175000+1000000000</f>
        <v>3682175000</v>
      </c>
      <c r="H9" s="8">
        <f>26049150000+2500000000</f>
        <v>28549150000</v>
      </c>
      <c r="I9" s="8">
        <v>30683950000</v>
      </c>
      <c r="J9" s="8">
        <f t="shared" si="0"/>
        <v>82819525000</v>
      </c>
    </row>
    <row r="10" spans="3:10" s="9" customFormat="1" x14ac:dyDescent="0.2">
      <c r="C10" s="10" t="s">
        <v>8</v>
      </c>
      <c r="D10" s="10" t="s">
        <v>14</v>
      </c>
      <c r="E10" s="11">
        <v>45328</v>
      </c>
      <c r="F10" s="12">
        <v>56759175000</v>
      </c>
      <c r="G10" s="12">
        <v>6682325000</v>
      </c>
      <c r="H10" s="12">
        <v>22418350000</v>
      </c>
      <c r="I10" s="12">
        <v>101636025000</v>
      </c>
      <c r="J10" s="12">
        <f t="shared" si="0"/>
        <v>187495875000</v>
      </c>
    </row>
    <row r="11" spans="3:10" s="9" customFormat="1" x14ac:dyDescent="0.2">
      <c r="C11" s="6" t="s">
        <v>8</v>
      </c>
      <c r="D11" s="6" t="s">
        <v>15</v>
      </c>
      <c r="E11" s="7">
        <v>45335</v>
      </c>
      <c r="F11" s="8">
        <v>23554950000</v>
      </c>
      <c r="G11" s="8">
        <v>2196625000</v>
      </c>
      <c r="H11" s="8">
        <v>12628650000</v>
      </c>
      <c r="I11" s="8">
        <v>87359900000</v>
      </c>
      <c r="J11" s="8">
        <f t="shared" si="0"/>
        <v>125740125000</v>
      </c>
    </row>
    <row r="12" spans="3:10" s="9" customFormat="1" x14ac:dyDescent="0.2">
      <c r="C12" s="10" t="s">
        <v>8</v>
      </c>
      <c r="D12" s="10" t="s">
        <v>16</v>
      </c>
      <c r="E12" s="11">
        <v>45342</v>
      </c>
      <c r="F12" s="12">
        <v>26231775000</v>
      </c>
      <c r="G12" s="12">
        <f>7253500000+2000000000</f>
        <v>9253500000</v>
      </c>
      <c r="H12" s="12">
        <f>23616375000+5000000000</f>
        <v>28616375000</v>
      </c>
      <c r="I12" s="12">
        <f>38193725000+7000000000</f>
        <v>45193725000</v>
      </c>
      <c r="J12" s="12">
        <f t="shared" si="0"/>
        <v>109295375000</v>
      </c>
    </row>
    <row r="13" spans="3:10" s="9" customFormat="1" x14ac:dyDescent="0.2">
      <c r="C13" s="6" t="s">
        <v>8</v>
      </c>
      <c r="D13" s="6" t="s">
        <v>17</v>
      </c>
      <c r="E13" s="7">
        <v>45349</v>
      </c>
      <c r="F13" s="8">
        <v>27763650000</v>
      </c>
      <c r="G13" s="8">
        <f>1298700000+5000000000</f>
        <v>6298700000</v>
      </c>
      <c r="H13" s="8">
        <v>17228150000</v>
      </c>
      <c r="I13" s="8">
        <v>113318050000</v>
      </c>
      <c r="J13" s="8">
        <f t="shared" si="0"/>
        <v>164608550000</v>
      </c>
    </row>
    <row r="14" spans="3:10" s="9" customFormat="1" x14ac:dyDescent="0.2">
      <c r="C14" s="10" t="s">
        <v>8</v>
      </c>
      <c r="D14" s="10" t="s">
        <v>18</v>
      </c>
      <c r="E14" s="11">
        <v>45356</v>
      </c>
      <c r="F14" s="12">
        <f>23486100000+2000000000+14274100000</f>
        <v>39760200000</v>
      </c>
      <c r="G14" s="12">
        <v>290325000</v>
      </c>
      <c r="H14" s="12">
        <v>20817200000</v>
      </c>
      <c r="I14" s="12">
        <v>45059700000</v>
      </c>
      <c r="J14" s="12">
        <f t="shared" si="0"/>
        <v>105927425000</v>
      </c>
    </row>
    <row r="15" spans="3:10" s="9" customFormat="1" x14ac:dyDescent="0.2">
      <c r="C15" s="6" t="s">
        <v>8</v>
      </c>
      <c r="D15" s="6" t="s">
        <v>19</v>
      </c>
      <c r="E15" s="7">
        <v>45363</v>
      </c>
      <c r="F15" s="8">
        <f>3483625000</f>
        <v>3483625000</v>
      </c>
      <c r="G15" s="8">
        <v>2058475000</v>
      </c>
      <c r="H15" s="8">
        <v>14135950000</v>
      </c>
      <c r="I15" s="8">
        <v>28183975000</v>
      </c>
      <c r="J15" s="8">
        <f t="shared" si="0"/>
        <v>47862025000</v>
      </c>
    </row>
    <row r="16" spans="3:10" s="9" customFormat="1" x14ac:dyDescent="0.2">
      <c r="C16" s="10" t="s">
        <v>8</v>
      </c>
      <c r="D16" s="10" t="s">
        <v>20</v>
      </c>
      <c r="E16" s="11">
        <v>45370</v>
      </c>
      <c r="F16" s="12">
        <f>1259625000+8000000000+2950000000</f>
        <v>12209625000</v>
      </c>
      <c r="G16" s="12">
        <f>1062225000+20000000000</f>
        <v>21062225000</v>
      </c>
      <c r="H16" s="12">
        <v>26505250000</v>
      </c>
      <c r="I16" s="12">
        <v>49909175000</v>
      </c>
      <c r="J16" s="12">
        <f t="shared" si="0"/>
        <v>109686275000</v>
      </c>
    </row>
    <row r="17" spans="3:10" s="9" customFormat="1" x14ac:dyDescent="0.2">
      <c r="C17" s="6" t="s">
        <v>8</v>
      </c>
      <c r="D17" s="6" t="s">
        <v>21</v>
      </c>
      <c r="E17" s="7">
        <v>45377</v>
      </c>
      <c r="F17" s="8">
        <v>428250000</v>
      </c>
      <c r="G17" s="8">
        <v>2049900000</v>
      </c>
      <c r="H17" s="8">
        <v>17310000000</v>
      </c>
      <c r="I17" s="8">
        <v>95376800000</v>
      </c>
      <c r="J17" s="8">
        <f t="shared" si="0"/>
        <v>115164950000</v>
      </c>
    </row>
    <row r="18" spans="3:10" s="9" customFormat="1" x14ac:dyDescent="0.2">
      <c r="C18" s="10" t="s">
        <v>8</v>
      </c>
      <c r="D18" s="10" t="s">
        <v>22</v>
      </c>
      <c r="E18" s="11">
        <v>45384</v>
      </c>
      <c r="F18" s="12">
        <f>3548950000+450000000</f>
        <v>3998950000</v>
      </c>
      <c r="G18" s="12">
        <v>3606975000</v>
      </c>
      <c r="H18" s="12">
        <v>1470175000</v>
      </c>
      <c r="I18" s="12"/>
      <c r="J18" s="12">
        <f t="shared" si="0"/>
        <v>9076100000</v>
      </c>
    </row>
    <row r="19" spans="3:10" s="9" customFormat="1" x14ac:dyDescent="0.2">
      <c r="C19" s="6" t="s">
        <v>8</v>
      </c>
      <c r="D19" s="6" t="s">
        <v>23</v>
      </c>
      <c r="E19" s="7">
        <v>45391</v>
      </c>
      <c r="F19" s="8">
        <v>6401850000</v>
      </c>
      <c r="G19" s="8">
        <v>9165725000</v>
      </c>
      <c r="H19" s="8">
        <v>9658825000</v>
      </c>
      <c r="I19" s="8"/>
      <c r="J19" s="8">
        <f t="shared" si="0"/>
        <v>25226400000</v>
      </c>
    </row>
    <row r="20" spans="3:10" s="9" customFormat="1" x14ac:dyDescent="0.2">
      <c r="C20" s="10" t="s">
        <v>8</v>
      </c>
      <c r="D20" s="10" t="s">
        <v>24</v>
      </c>
      <c r="E20" s="11">
        <v>45398</v>
      </c>
      <c r="F20" s="12">
        <f>6790250000+2220000000</f>
        <v>9010250000</v>
      </c>
      <c r="G20" s="12">
        <v>11383000000</v>
      </c>
      <c r="H20" s="12">
        <v>4115925000</v>
      </c>
      <c r="I20" s="12"/>
      <c r="J20" s="12">
        <f t="shared" si="0"/>
        <v>24509175000</v>
      </c>
    </row>
    <row r="21" spans="3:10" s="9" customFormat="1" x14ac:dyDescent="0.2">
      <c r="C21" s="6" t="s">
        <v>8</v>
      </c>
      <c r="D21" s="6" t="s">
        <v>25</v>
      </c>
      <c r="E21" s="7">
        <v>45405</v>
      </c>
      <c r="F21" s="8">
        <v>2429225000</v>
      </c>
      <c r="G21" s="8">
        <v>1606325000</v>
      </c>
      <c r="H21" s="8">
        <v>1609975000</v>
      </c>
      <c r="I21" s="8"/>
      <c r="J21" s="8">
        <f t="shared" si="0"/>
        <v>5645525000</v>
      </c>
    </row>
    <row r="22" spans="3:10" s="9" customFormat="1" x14ac:dyDescent="0.2">
      <c r="C22" s="10" t="s">
        <v>8</v>
      </c>
      <c r="D22" s="10" t="s">
        <v>26</v>
      </c>
      <c r="E22" s="11">
        <v>45412</v>
      </c>
      <c r="F22" s="12">
        <v>4289775000</v>
      </c>
      <c r="G22" s="12">
        <v>2916875000</v>
      </c>
      <c r="H22" s="12">
        <v>14932725000</v>
      </c>
      <c r="I22" s="12"/>
      <c r="J22" s="12">
        <f t="shared" si="0"/>
        <v>22139375000</v>
      </c>
    </row>
    <row r="23" spans="3:10" s="9" customFormat="1" x14ac:dyDescent="0.2">
      <c r="C23" s="6" t="s">
        <v>8</v>
      </c>
      <c r="D23" s="6" t="s">
        <v>27</v>
      </c>
      <c r="E23" s="7">
        <v>45419</v>
      </c>
      <c r="F23" s="8">
        <v>14810475000</v>
      </c>
      <c r="G23" s="8"/>
      <c r="H23" s="8">
        <v>1571075000</v>
      </c>
      <c r="I23" s="8"/>
      <c r="J23" s="8">
        <f t="shared" si="0"/>
        <v>16381550000</v>
      </c>
    </row>
    <row r="24" spans="3:10" s="9" customFormat="1" x14ac:dyDescent="0.2">
      <c r="C24" s="10" t="s">
        <v>8</v>
      </c>
      <c r="D24" s="10" t="s">
        <v>28</v>
      </c>
      <c r="E24" s="11">
        <v>45426</v>
      </c>
      <c r="F24" s="12">
        <f>6263950000+2000000000</f>
        <v>8263950000</v>
      </c>
      <c r="G24" s="12">
        <v>4028625000</v>
      </c>
      <c r="H24" s="12">
        <v>2537400000</v>
      </c>
      <c r="I24" s="12"/>
      <c r="J24" s="12">
        <f t="shared" si="0"/>
        <v>14829975000</v>
      </c>
    </row>
    <row r="25" spans="3:10" s="9" customFormat="1" x14ac:dyDescent="0.2">
      <c r="C25" s="6" t="s">
        <v>8</v>
      </c>
      <c r="D25" s="6" t="s">
        <v>29</v>
      </c>
      <c r="E25" s="7">
        <v>45433</v>
      </c>
      <c r="F25" s="8">
        <f>9448525000+4650000000</f>
        <v>14098525000</v>
      </c>
      <c r="G25" s="8">
        <v>3671700000</v>
      </c>
      <c r="H25" s="8">
        <v>12667875000</v>
      </c>
      <c r="I25" s="8"/>
      <c r="J25" s="8">
        <f t="shared" si="0"/>
        <v>30438100000</v>
      </c>
    </row>
    <row r="26" spans="3:10" s="9" customFormat="1" x14ac:dyDescent="0.2">
      <c r="C26" s="10" t="s">
        <v>8</v>
      </c>
      <c r="D26" s="10" t="s">
        <v>30</v>
      </c>
      <c r="E26" s="11">
        <v>45440</v>
      </c>
      <c r="F26" s="12">
        <f>6987500000+5000000000</f>
        <v>11987500000</v>
      </c>
      <c r="G26" s="12">
        <v>43100000</v>
      </c>
      <c r="H26" s="12">
        <v>3400125000</v>
      </c>
      <c r="I26" s="12"/>
      <c r="J26" s="12">
        <f t="shared" si="0"/>
        <v>15430725000</v>
      </c>
    </row>
    <row r="27" spans="3:10" s="9" customFormat="1" x14ac:dyDescent="0.2">
      <c r="C27" s="6" t="s">
        <v>8</v>
      </c>
      <c r="D27" s="6" t="s">
        <v>31</v>
      </c>
      <c r="E27" s="7">
        <v>45447</v>
      </c>
      <c r="F27" s="8">
        <f>18496125000+5000000000+14698900000</f>
        <v>38195025000</v>
      </c>
      <c r="G27" s="8">
        <f>7659925000+8000000000</f>
        <v>15659925000</v>
      </c>
      <c r="H27" s="8">
        <v>9130775000</v>
      </c>
      <c r="I27" s="8"/>
      <c r="J27" s="8">
        <f t="shared" si="0"/>
        <v>62985725000</v>
      </c>
    </row>
    <row r="28" spans="3:10" s="9" customFormat="1" x14ac:dyDescent="0.2">
      <c r="C28" s="10" t="s">
        <v>8</v>
      </c>
      <c r="D28" s="10" t="s">
        <v>32</v>
      </c>
      <c r="E28" s="11">
        <v>45454</v>
      </c>
      <c r="F28" s="12">
        <f>25028750000+4000000000</f>
        <v>29028750000</v>
      </c>
      <c r="G28" s="12">
        <v>45925000</v>
      </c>
      <c r="H28" s="12">
        <v>10639650000</v>
      </c>
      <c r="I28" s="12"/>
      <c r="J28" s="12">
        <f t="shared" si="0"/>
        <v>39714325000</v>
      </c>
    </row>
    <row r="29" spans="3:10" s="9" customFormat="1" x14ac:dyDescent="0.2">
      <c r="C29" s="6" t="s">
        <v>8</v>
      </c>
      <c r="D29" s="6" t="s">
        <v>33</v>
      </c>
      <c r="E29" s="7">
        <v>45461</v>
      </c>
      <c r="F29" s="8">
        <f>20026200000+5000000000</f>
        <v>25026200000</v>
      </c>
      <c r="G29" s="8"/>
      <c r="H29" s="8">
        <f>89050000+1500000000</f>
        <v>1589050000</v>
      </c>
      <c r="I29" s="8"/>
      <c r="J29" s="8">
        <f t="shared" si="0"/>
        <v>26615250000</v>
      </c>
    </row>
    <row r="30" spans="3:10" s="9" customFormat="1" x14ac:dyDescent="0.2">
      <c r="C30" s="10" t="s">
        <v>8</v>
      </c>
      <c r="D30" s="10" t="s">
        <v>34</v>
      </c>
      <c r="E30" s="11">
        <v>45468</v>
      </c>
      <c r="F30" s="12">
        <f>461400000+2000000000</f>
        <v>2461400000</v>
      </c>
      <c r="G30" s="12">
        <v>47825000</v>
      </c>
      <c r="H30" s="12">
        <v>431275000</v>
      </c>
      <c r="I30" s="12"/>
      <c r="J30" s="12">
        <f t="shared" si="0"/>
        <v>2940500000</v>
      </c>
    </row>
    <row r="31" spans="3:10" s="9" customFormat="1" x14ac:dyDescent="0.2">
      <c r="C31" s="6" t="s">
        <v>8</v>
      </c>
      <c r="D31" s="6" t="s">
        <v>35</v>
      </c>
      <c r="E31" s="7">
        <f>E30+7</f>
        <v>45475</v>
      </c>
      <c r="F31" s="8">
        <v>107400000</v>
      </c>
      <c r="G31" s="8">
        <f>5784175000+10000000000</f>
        <v>15784175000</v>
      </c>
      <c r="H31" s="8"/>
      <c r="I31" s="8"/>
      <c r="J31" s="8">
        <f t="shared" si="0"/>
        <v>15891575000</v>
      </c>
    </row>
    <row r="32" spans="3:10" s="9" customFormat="1" x14ac:dyDescent="0.2">
      <c r="C32" s="10" t="s">
        <v>8</v>
      </c>
      <c r="D32" s="10" t="s">
        <v>36</v>
      </c>
      <c r="E32" s="11">
        <f t="shared" ref="E32:E56" si="1">E31+7</f>
        <v>45482</v>
      </c>
      <c r="F32" s="12">
        <f>9536475000+6000000000</f>
        <v>15536475000</v>
      </c>
      <c r="G32" s="12">
        <v>13697925000</v>
      </c>
      <c r="H32" s="12"/>
      <c r="I32" s="12"/>
      <c r="J32" s="12">
        <f t="shared" si="0"/>
        <v>29234400000</v>
      </c>
    </row>
    <row r="33" spans="3:10" s="9" customFormat="1" x14ac:dyDescent="0.2">
      <c r="C33" s="6" t="s">
        <v>8</v>
      </c>
      <c r="D33" s="6" t="s">
        <v>37</v>
      </c>
      <c r="E33" s="7">
        <f t="shared" si="1"/>
        <v>45489</v>
      </c>
      <c r="F33" s="8">
        <f>15467100000+1000000000</f>
        <v>16467100000</v>
      </c>
      <c r="G33" s="8">
        <v>13050750000</v>
      </c>
      <c r="H33" s="8"/>
      <c r="I33" s="8"/>
      <c r="J33" s="8">
        <f t="shared" si="0"/>
        <v>29517850000</v>
      </c>
    </row>
    <row r="34" spans="3:10" s="9" customFormat="1" x14ac:dyDescent="0.2">
      <c r="C34" s="10" t="s">
        <v>8</v>
      </c>
      <c r="D34" s="10" t="s">
        <v>38</v>
      </c>
      <c r="E34" s="11">
        <f t="shared" si="1"/>
        <v>45496</v>
      </c>
      <c r="F34" s="12">
        <v>24810575000</v>
      </c>
      <c r="G34" s="12">
        <v>13241525000</v>
      </c>
      <c r="H34" s="12"/>
      <c r="I34" s="12"/>
      <c r="J34" s="12">
        <f t="shared" si="0"/>
        <v>38052100000</v>
      </c>
    </row>
    <row r="35" spans="3:10" s="9" customFormat="1" x14ac:dyDescent="0.2">
      <c r="C35" s="6" t="s">
        <v>8</v>
      </c>
      <c r="D35" s="6"/>
      <c r="E35" s="7">
        <f t="shared" si="1"/>
        <v>45503</v>
      </c>
      <c r="F35" s="8">
        <f>15178900000+2500000000</f>
        <v>17678900000</v>
      </c>
      <c r="G35" s="8">
        <v>7733150000</v>
      </c>
      <c r="H35" s="8"/>
      <c r="I35" s="8"/>
      <c r="J35" s="8">
        <f t="shared" si="0"/>
        <v>25412050000</v>
      </c>
    </row>
    <row r="36" spans="3:10" s="9" customFormat="1" x14ac:dyDescent="0.2">
      <c r="C36" s="10" t="s">
        <v>8</v>
      </c>
      <c r="D36" s="10"/>
      <c r="E36" s="11">
        <f t="shared" si="1"/>
        <v>45510</v>
      </c>
      <c r="F36" s="12">
        <v>33989025000</v>
      </c>
      <c r="G36" s="12">
        <f>6630075000+1500000000</f>
        <v>8130075000</v>
      </c>
      <c r="H36" s="12"/>
      <c r="I36" s="12"/>
      <c r="J36" s="12">
        <f t="shared" si="0"/>
        <v>42119100000</v>
      </c>
    </row>
    <row r="37" spans="3:10" s="9" customFormat="1" x14ac:dyDescent="0.2">
      <c r="C37" s="6" t="s">
        <v>8</v>
      </c>
      <c r="D37" s="6"/>
      <c r="E37" s="7">
        <f t="shared" si="1"/>
        <v>45517</v>
      </c>
      <c r="F37" s="8">
        <v>31429225000</v>
      </c>
      <c r="G37" s="8">
        <v>208950000</v>
      </c>
      <c r="H37" s="8"/>
      <c r="I37" s="8"/>
      <c r="J37" s="8">
        <f t="shared" si="0"/>
        <v>31638175000</v>
      </c>
    </row>
    <row r="38" spans="3:10" s="9" customFormat="1" x14ac:dyDescent="0.2">
      <c r="C38" s="10" t="s">
        <v>8</v>
      </c>
      <c r="D38" s="10"/>
      <c r="E38" s="11">
        <f t="shared" si="1"/>
        <v>45524</v>
      </c>
      <c r="F38" s="12">
        <f>36201625000+5000000000</f>
        <v>41201625000</v>
      </c>
      <c r="G38" s="12">
        <f>15416950000+5000000000</f>
        <v>20416950000</v>
      </c>
      <c r="H38" s="12"/>
      <c r="I38" s="12"/>
      <c r="J38" s="12">
        <f t="shared" si="0"/>
        <v>61618575000</v>
      </c>
    </row>
    <row r="39" spans="3:10" s="9" customFormat="1" x14ac:dyDescent="0.2">
      <c r="C39" s="6" t="s">
        <v>8</v>
      </c>
      <c r="D39" s="6"/>
      <c r="E39" s="7">
        <f t="shared" si="1"/>
        <v>45531</v>
      </c>
      <c r="F39" s="8">
        <v>27642850000</v>
      </c>
      <c r="G39" s="8">
        <v>1173600000</v>
      </c>
      <c r="H39" s="8"/>
      <c r="I39" s="8"/>
      <c r="J39" s="8">
        <f t="shared" si="0"/>
        <v>28816450000</v>
      </c>
    </row>
    <row r="40" spans="3:10" s="9" customFormat="1" x14ac:dyDescent="0.2">
      <c r="C40" s="10" t="s">
        <v>8</v>
      </c>
      <c r="D40" s="10"/>
      <c r="E40" s="11">
        <f t="shared" si="1"/>
        <v>45538</v>
      </c>
      <c r="F40" s="12">
        <f>17962475000+1500000000+9100000000</f>
        <v>28562475000</v>
      </c>
      <c r="G40" s="12">
        <v>4526700000</v>
      </c>
      <c r="H40" s="12"/>
      <c r="I40" s="12"/>
      <c r="J40" s="12">
        <f t="shared" si="0"/>
        <v>33089175000</v>
      </c>
    </row>
    <row r="41" spans="3:10" s="9" customFormat="1" x14ac:dyDescent="0.2">
      <c r="C41" s="6" t="s">
        <v>8</v>
      </c>
      <c r="D41" s="6"/>
      <c r="E41" s="7">
        <f t="shared" si="1"/>
        <v>45545</v>
      </c>
      <c r="F41" s="8">
        <f>33017400000+3000000000+1600000000</f>
        <v>37617400000</v>
      </c>
      <c r="G41" s="8">
        <f>648725000+3000000000</f>
        <v>3648725000</v>
      </c>
      <c r="H41" s="8"/>
      <c r="I41" s="8"/>
      <c r="J41" s="8">
        <f t="shared" si="0"/>
        <v>41266125000</v>
      </c>
    </row>
    <row r="42" spans="3:10" s="9" customFormat="1" x14ac:dyDescent="0.2">
      <c r="C42" s="10" t="s">
        <v>8</v>
      </c>
      <c r="D42" s="10"/>
      <c r="E42" s="11">
        <f t="shared" si="1"/>
        <v>45552</v>
      </c>
      <c r="F42" s="12">
        <v>22243600000</v>
      </c>
      <c r="G42" s="12">
        <f>2859650000+1000000000+3000000000+2843000000</f>
        <v>9702650000</v>
      </c>
      <c r="H42" s="12"/>
      <c r="I42" s="12"/>
      <c r="J42" s="12">
        <f t="shared" si="0"/>
        <v>31946250000</v>
      </c>
    </row>
    <row r="43" spans="3:10" s="9" customFormat="1" x14ac:dyDescent="0.2">
      <c r="C43" s="6" t="s">
        <v>8</v>
      </c>
      <c r="D43" s="6"/>
      <c r="E43" s="7">
        <f t="shared" si="1"/>
        <v>45559</v>
      </c>
      <c r="F43" s="8">
        <v>10525825000</v>
      </c>
      <c r="G43" s="8">
        <v>1122825000</v>
      </c>
      <c r="H43" s="8"/>
      <c r="I43" s="8"/>
      <c r="J43" s="8">
        <f t="shared" si="0"/>
        <v>11648650000</v>
      </c>
    </row>
    <row r="44" spans="3:10" s="9" customFormat="1" x14ac:dyDescent="0.2">
      <c r="C44" s="10" t="s">
        <v>8</v>
      </c>
      <c r="D44" s="10"/>
      <c r="E44" s="11">
        <f t="shared" si="1"/>
        <v>45566</v>
      </c>
      <c r="F44" s="12">
        <f>15825550000+5000000000+4410000000</f>
        <v>25235550000</v>
      </c>
      <c r="G44" s="12"/>
      <c r="H44" s="12"/>
      <c r="I44" s="12"/>
      <c r="J44" s="12">
        <f t="shared" si="0"/>
        <v>25235550000</v>
      </c>
    </row>
    <row r="45" spans="3:10" s="9" customFormat="1" x14ac:dyDescent="0.2">
      <c r="C45" s="6" t="s">
        <v>8</v>
      </c>
      <c r="D45" s="6"/>
      <c r="E45" s="7">
        <f t="shared" si="1"/>
        <v>45573</v>
      </c>
      <c r="F45" s="8">
        <v>33398550000</v>
      </c>
      <c r="G45" s="8"/>
      <c r="H45" s="8"/>
      <c r="I45" s="8"/>
      <c r="J45" s="8">
        <f t="shared" si="0"/>
        <v>33398550000</v>
      </c>
    </row>
    <row r="46" spans="3:10" s="9" customFormat="1" x14ac:dyDescent="0.2">
      <c r="C46" s="10" t="s">
        <v>8</v>
      </c>
      <c r="D46" s="10"/>
      <c r="E46" s="11">
        <f t="shared" si="1"/>
        <v>45580</v>
      </c>
      <c r="F46" s="12">
        <v>23309375000</v>
      </c>
      <c r="G46" s="12"/>
      <c r="H46" s="12"/>
      <c r="I46" s="12"/>
      <c r="J46" s="12">
        <f t="shared" si="0"/>
        <v>23309375000</v>
      </c>
    </row>
    <row r="47" spans="3:10" s="9" customFormat="1" x14ac:dyDescent="0.2">
      <c r="C47" s="6" t="s">
        <v>8</v>
      </c>
      <c r="D47" s="6"/>
      <c r="E47" s="7">
        <f t="shared" si="1"/>
        <v>45587</v>
      </c>
      <c r="F47" s="8">
        <f>24648775000+1000000000</f>
        <v>25648775000</v>
      </c>
      <c r="G47" s="8"/>
      <c r="H47" s="8"/>
      <c r="I47" s="8"/>
      <c r="J47" s="8">
        <f t="shared" si="0"/>
        <v>25648775000</v>
      </c>
    </row>
    <row r="48" spans="3:10" s="9" customFormat="1" x14ac:dyDescent="0.2">
      <c r="C48" s="10" t="s">
        <v>8</v>
      </c>
      <c r="D48" s="10"/>
      <c r="E48" s="11">
        <f t="shared" si="1"/>
        <v>45594</v>
      </c>
      <c r="F48" s="12">
        <v>18297550000</v>
      </c>
      <c r="G48" s="12"/>
      <c r="H48" s="12"/>
      <c r="I48" s="12"/>
      <c r="J48" s="12">
        <f t="shared" si="0"/>
        <v>18297550000</v>
      </c>
    </row>
    <row r="49" spans="3:13" s="9" customFormat="1" x14ac:dyDescent="0.2">
      <c r="C49" s="6" t="s">
        <v>8</v>
      </c>
      <c r="D49" s="6"/>
      <c r="E49" s="7">
        <f t="shared" si="1"/>
        <v>45601</v>
      </c>
      <c r="F49" s="8">
        <v>1099075000</v>
      </c>
      <c r="G49" s="8"/>
      <c r="H49" s="8"/>
      <c r="I49" s="8"/>
      <c r="J49" s="8">
        <f t="shared" si="0"/>
        <v>1099075000</v>
      </c>
    </row>
    <row r="50" spans="3:13" s="9" customFormat="1" x14ac:dyDescent="0.2">
      <c r="C50" s="10" t="s">
        <v>8</v>
      </c>
      <c r="D50" s="10"/>
      <c r="E50" s="11">
        <f t="shared" si="1"/>
        <v>45608</v>
      </c>
      <c r="F50" s="12">
        <f>11392950000+4500000000</f>
        <v>15892950000</v>
      </c>
      <c r="G50" s="12"/>
      <c r="H50" s="12"/>
      <c r="I50" s="12"/>
      <c r="J50" s="12">
        <f t="shared" si="0"/>
        <v>15892950000</v>
      </c>
    </row>
    <row r="51" spans="3:13" s="9" customFormat="1" x14ac:dyDescent="0.2">
      <c r="C51" s="6" t="s">
        <v>8</v>
      </c>
      <c r="D51" s="6"/>
      <c r="E51" s="7">
        <f t="shared" si="1"/>
        <v>45615</v>
      </c>
      <c r="F51" s="8">
        <f>20264550000+1000000000</f>
        <v>21264550000</v>
      </c>
      <c r="G51" s="8"/>
      <c r="H51" s="8"/>
      <c r="I51" s="8"/>
      <c r="J51" s="8">
        <f t="shared" si="0"/>
        <v>21264550000</v>
      </c>
    </row>
    <row r="52" spans="3:13" s="9" customFormat="1" x14ac:dyDescent="0.2">
      <c r="C52" s="10" t="s">
        <v>8</v>
      </c>
      <c r="D52" s="10"/>
      <c r="E52" s="11">
        <f t="shared" si="1"/>
        <v>45622</v>
      </c>
      <c r="F52" s="12">
        <f>2112975000+15000000000</f>
        <v>17112975000</v>
      </c>
      <c r="G52" s="12"/>
      <c r="H52" s="12"/>
      <c r="I52" s="12"/>
      <c r="J52" s="12">
        <f t="shared" si="0"/>
        <v>17112975000</v>
      </c>
    </row>
    <row r="53" spans="3:13" s="9" customFormat="1" x14ac:dyDescent="0.2">
      <c r="C53" s="6" t="s">
        <v>8</v>
      </c>
      <c r="D53" s="6"/>
      <c r="E53" s="7">
        <f t="shared" si="1"/>
        <v>45629</v>
      </c>
      <c r="F53" s="8">
        <f>26699725000+1000000000+4000000000</f>
        <v>31699725000</v>
      </c>
      <c r="G53" s="8"/>
      <c r="H53" s="8"/>
      <c r="I53" s="8"/>
      <c r="J53" s="8">
        <f t="shared" si="0"/>
        <v>31699725000</v>
      </c>
    </row>
    <row r="54" spans="3:13" s="9" customFormat="1" x14ac:dyDescent="0.2">
      <c r="C54" s="10" t="s">
        <v>8</v>
      </c>
      <c r="D54" s="10"/>
      <c r="E54" s="11">
        <f t="shared" si="1"/>
        <v>45636</v>
      </c>
      <c r="F54" s="12">
        <f>17125475000+3000000000</f>
        <v>20125475000</v>
      </c>
      <c r="G54" s="12"/>
      <c r="H54" s="12"/>
      <c r="I54" s="12"/>
      <c r="J54" s="12">
        <f t="shared" si="0"/>
        <v>20125475000</v>
      </c>
    </row>
    <row r="55" spans="3:13" s="9" customFormat="1" x14ac:dyDescent="0.2">
      <c r="C55" s="6" t="s">
        <v>8</v>
      </c>
      <c r="D55" s="6"/>
      <c r="E55" s="7">
        <f t="shared" si="1"/>
        <v>45643</v>
      </c>
      <c r="F55" s="8">
        <f>19772675000+8075000000+5000000000</f>
        <v>32847675000</v>
      </c>
      <c r="G55" s="8"/>
      <c r="H55" s="8"/>
      <c r="I55" s="8"/>
      <c r="J55" s="8">
        <f t="shared" si="0"/>
        <v>32847675000</v>
      </c>
    </row>
    <row r="56" spans="3:13" s="9" customFormat="1" x14ac:dyDescent="0.2">
      <c r="C56" s="10" t="s">
        <v>8</v>
      </c>
      <c r="D56" s="10"/>
      <c r="E56" s="11">
        <f t="shared" si="1"/>
        <v>45650</v>
      </c>
      <c r="F56" s="12">
        <f>1909725000+9000000000</f>
        <v>10909725000</v>
      </c>
      <c r="G56" s="12"/>
      <c r="H56" s="12"/>
      <c r="I56" s="12"/>
      <c r="J56" s="12">
        <f t="shared" si="0"/>
        <v>10909725000</v>
      </c>
    </row>
    <row r="57" spans="3:13" ht="15.75" x14ac:dyDescent="0.25">
      <c r="C57" s="13" t="s">
        <v>39</v>
      </c>
      <c r="D57" s="14"/>
      <c r="E57" s="15"/>
      <c r="F57" s="16">
        <f>SUM(F5:F56)</f>
        <v>1172711125000</v>
      </c>
      <c r="G57" s="16">
        <f t="shared" ref="G57:J57" si="2">SUM(G5:G56)</f>
        <v>229796600000</v>
      </c>
      <c r="H57" s="16">
        <f t="shared" si="2"/>
        <v>395297700000</v>
      </c>
      <c r="I57" s="16">
        <f t="shared" si="2"/>
        <v>872638950000</v>
      </c>
      <c r="J57" s="16">
        <f t="shared" si="2"/>
        <v>2670444375000</v>
      </c>
      <c r="M57" s="17"/>
    </row>
    <row r="62" spans="3:13" s="19" customFormat="1" x14ac:dyDescent="0.25">
      <c r="C62"/>
      <c r="D62" s="18"/>
      <c r="K62"/>
      <c r="L62"/>
      <c r="M62"/>
    </row>
    <row r="63" spans="3:13" x14ac:dyDescent="0.25">
      <c r="J63" s="20"/>
    </row>
    <row r="66" spans="3:13" x14ac:dyDescent="0.25">
      <c r="G66"/>
      <c r="H66"/>
      <c r="I66"/>
      <c r="J66"/>
    </row>
    <row r="67" spans="3:13" s="19" customFormat="1" x14ac:dyDescent="0.25">
      <c r="C67"/>
      <c r="D67" s="18"/>
      <c r="K67"/>
      <c r="L67"/>
      <c r="M67"/>
    </row>
    <row r="68" spans="3:13" s="19" customFormat="1" x14ac:dyDescent="0.25">
      <c r="C68"/>
      <c r="D68" s="18"/>
      <c r="K68"/>
      <c r="L68"/>
      <c r="M68"/>
    </row>
  </sheetData>
  <mergeCells count="3">
    <mergeCell ref="C1:J3"/>
    <mergeCell ref="C4:D4"/>
    <mergeCell ref="C57:E5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2024-01-22T12:28:47Z</dcterms:created>
  <dcterms:modified xsi:type="dcterms:W3CDTF">2024-01-22T12:30:07Z</dcterms:modified>
</cp:coreProperties>
</file>